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B.R.R. VEB SAYT UCHUN\"/>
    </mc:Choice>
  </mc:AlternateContent>
  <bookViews>
    <workbookView xWindow="0" yWindow="0" windowWidth="28800" windowHeight="12480"/>
  </bookViews>
  <sheets>
    <sheet name="Йyрикнома" sheetId="18" r:id="rId1"/>
    <sheet name="Хисоблар-кодлар" sheetId="19" r:id="rId2"/>
    <sheet name="Маълумотларни киритиш" sheetId="1" r:id="rId3"/>
    <sheet name="Хисоблар буйича аксланиши" sheetId="3" r:id="rId4"/>
    <sheet name="Ҳисоб кодлар" sheetId="2" r:id="rId5"/>
    <sheet name="Шахматка" sheetId="17" r:id="rId6"/>
  </sheets>
  <externalReferences>
    <externalReference r:id="rId7"/>
    <externalReference r:id="rId8"/>
    <externalReference r:id="rId9"/>
  </externalReferences>
  <definedNames>
    <definedName name="_xlnm._FilterDatabase" localSheetId="2" hidden="1">'Маълумотларни киритиш'!$A$9:$I$514</definedName>
    <definedName name="ACCCODES">'Ҳисоб кодлар'!$A$2:$C$65</definedName>
    <definedName name="All_Transactions">'Маълумотларни киритиш'!$A$9:$K$501</definedName>
    <definedName name="Arinda">#REF!</definedName>
    <definedName name="Bank">#REF!</definedName>
    <definedName name="BegUSD">'Маълумотларни киритиш'!#REF!</definedName>
    <definedName name="D.soliq">#REF!</definedName>
    <definedName name="E\Energiya">#REF!</definedName>
    <definedName name="SponsorCodes">'[1]Accounting codes'!$B$63:$C$166</definedName>
    <definedName name="SUMPIV">#REF!</definedName>
    <definedName name="TransCodes">'Маълумотларни киритиш'!$C$11:$C$501</definedName>
    <definedName name="TransUSD">'Маълумотларни киритиш'!$E$11:$E$501</definedName>
    <definedName name="TransUSDEq">'Маълумотларни киритиш'!$K$11:$K$501</definedName>
    <definedName name="Umum.haraj.">#REF!</definedName>
    <definedName name="_xlnm.Print_Titles" localSheetId="2">'Маълумотларни киритиш'!$9:$9</definedName>
    <definedName name="_xlnm.Print_Area" localSheetId="2">'Маълумотларни киритиш'!$A$2:$I$344</definedName>
    <definedName name="_xlnm.Print_Area" localSheetId="3">'Хисоблар буйича аксланиши'!$A$4:$G$28</definedName>
    <definedName name="_xlnm.Print_Area" localSheetId="4">'Ҳисоб кодлар'!$A$1:$C$54</definedName>
    <definedName name="_xlnm.Print_Area" localSheetId="5">Шахматка!$B$3:$AT$49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49" i="17"/>
  <c r="E49" i="17"/>
  <c r="F49" i="17"/>
  <c r="AQ9" i="17" s="1"/>
  <c r="G49" i="17"/>
  <c r="H49" i="17"/>
  <c r="I49" i="17"/>
  <c r="J49" i="17"/>
  <c r="K49" i="17"/>
  <c r="M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AD49" i="17"/>
  <c r="AE49" i="17"/>
  <c r="AF49" i="17"/>
  <c r="AG49" i="17"/>
  <c r="AH49" i="17"/>
  <c r="AI49" i="17"/>
  <c r="AJ49" i="17"/>
  <c r="AK49" i="17"/>
  <c r="AL49" i="17"/>
  <c r="AM49" i="17"/>
  <c r="AN49" i="17"/>
  <c r="AR19" i="17"/>
  <c r="AT19" i="17" s="1"/>
  <c r="AP6" i="17"/>
  <c r="AQ6" i="17"/>
  <c r="AP7" i="17"/>
  <c r="AR7" i="17" s="1"/>
  <c r="AQ7" i="17"/>
  <c r="AP8" i="17"/>
  <c r="AQ8" i="17"/>
  <c r="AP9" i="17"/>
  <c r="AP10" i="17"/>
  <c r="AQ10" i="17"/>
  <c r="AP11" i="17"/>
  <c r="AQ11" i="17"/>
  <c r="AP12" i="17"/>
  <c r="AQ12" i="17"/>
  <c r="AP13" i="17"/>
  <c r="AQ13" i="17"/>
  <c r="AP14" i="17"/>
  <c r="AQ14" i="17"/>
  <c r="AP15" i="17"/>
  <c r="AQ15" i="17"/>
  <c r="AQ16" i="17"/>
  <c r="AP17" i="17"/>
  <c r="AQ17" i="17"/>
  <c r="AP18" i="17"/>
  <c r="AR18" i="17" s="1"/>
  <c r="AQ18" i="17"/>
  <c r="AP19" i="17"/>
  <c r="AQ19" i="17"/>
  <c r="AP20" i="17"/>
  <c r="AR20" i="17" s="1"/>
  <c r="AQ20" i="17"/>
  <c r="AP21" i="17"/>
  <c r="AQ21" i="17"/>
  <c r="AQ22" i="17"/>
  <c r="AQ23" i="17"/>
  <c r="AQ24" i="17"/>
  <c r="AP25" i="17"/>
  <c r="AQ25" i="17"/>
  <c r="AQ26" i="17"/>
  <c r="AQ27" i="17"/>
  <c r="AP28" i="17"/>
  <c r="AQ28" i="17"/>
  <c r="AQ29" i="17"/>
  <c r="AP30" i="17"/>
  <c r="AQ30" i="17"/>
  <c r="AQ31" i="17"/>
  <c r="AQ32" i="17"/>
  <c r="AQ33" i="17"/>
  <c r="AQ34" i="17"/>
  <c r="AQ35" i="17"/>
  <c r="AQ36" i="17"/>
  <c r="AQ37" i="17"/>
  <c r="AP38" i="17"/>
  <c r="AQ38" i="17"/>
  <c r="AP39" i="17"/>
  <c r="AQ39" i="17"/>
  <c r="AP40" i="17"/>
  <c r="AQ40" i="17"/>
  <c r="AP41" i="17"/>
  <c r="AQ41" i="17"/>
  <c r="AP42" i="17"/>
  <c r="AR42" i="17" s="1"/>
  <c r="AN55" i="17"/>
  <c r="AQ42" i="17"/>
  <c r="AP43" i="17"/>
  <c r="AQ43" i="17"/>
  <c r="AP44" i="17"/>
  <c r="AR44" i="17" s="1"/>
  <c r="AT44" i="17" s="1"/>
  <c r="AQ44" i="17"/>
  <c r="AP45" i="17"/>
  <c r="AQ45" i="17"/>
  <c r="AQ46" i="17"/>
  <c r="AP47" i="17"/>
  <c r="AQ47" i="17"/>
  <c r="AQ48" i="17"/>
  <c r="AQ5" i="17"/>
  <c r="AP5" i="17"/>
  <c r="C10" i="3"/>
  <c r="C11" i="3"/>
  <c r="C12" i="3"/>
  <c r="C13" i="3"/>
  <c r="C14" i="3"/>
  <c r="C15" i="3"/>
  <c r="C6" i="3"/>
  <c r="C7" i="3"/>
  <c r="L16" i="17" s="1"/>
  <c r="L49" i="17" s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G26" i="3"/>
  <c r="N48" i="17" s="1"/>
  <c r="AP48" i="17" s="1"/>
  <c r="G9" i="3"/>
  <c r="G20" i="3"/>
  <c r="N33" i="17" s="1"/>
  <c r="AP33" i="17" s="1"/>
  <c r="AR33" i="17" s="1"/>
  <c r="G22" i="3"/>
  <c r="N37" i="17" s="1"/>
  <c r="AP37" i="17" s="1"/>
  <c r="AR37" i="17" s="1"/>
  <c r="D498" i="1"/>
  <c r="D499" i="1"/>
  <c r="D500" i="1"/>
  <c r="D11" i="1"/>
  <c r="H52" i="1"/>
  <c r="I429" i="1"/>
  <c r="H456" i="1"/>
  <c r="I456" i="1"/>
  <c r="K456" i="1"/>
  <c r="H457" i="1"/>
  <c r="I457" i="1"/>
  <c r="K457" i="1"/>
  <c r="H458" i="1"/>
  <c r="I458" i="1"/>
  <c r="K458" i="1"/>
  <c r="H459" i="1"/>
  <c r="I459" i="1"/>
  <c r="K459" i="1"/>
  <c r="H460" i="1"/>
  <c r="I460" i="1"/>
  <c r="K460" i="1"/>
  <c r="H461" i="1"/>
  <c r="I461" i="1"/>
  <c r="K461" i="1"/>
  <c r="H462" i="1"/>
  <c r="I462" i="1"/>
  <c r="K462" i="1"/>
  <c r="H463" i="1"/>
  <c r="I463" i="1"/>
  <c r="K463" i="1"/>
  <c r="H464" i="1"/>
  <c r="I464" i="1"/>
  <c r="K464" i="1"/>
  <c r="H465" i="1"/>
  <c r="I465" i="1"/>
  <c r="K465" i="1"/>
  <c r="H466" i="1"/>
  <c r="I466" i="1"/>
  <c r="K466" i="1"/>
  <c r="H467" i="1"/>
  <c r="I467" i="1"/>
  <c r="K467" i="1"/>
  <c r="H468" i="1"/>
  <c r="I468" i="1"/>
  <c r="K468" i="1"/>
  <c r="H469" i="1"/>
  <c r="I469" i="1"/>
  <c r="K469" i="1"/>
  <c r="H470" i="1"/>
  <c r="I470" i="1"/>
  <c r="K470" i="1"/>
  <c r="H471" i="1"/>
  <c r="I471" i="1"/>
  <c r="K471" i="1"/>
  <c r="H472" i="1"/>
  <c r="I472" i="1"/>
  <c r="K472" i="1"/>
  <c r="H473" i="1"/>
  <c r="I473" i="1"/>
  <c r="K473" i="1"/>
  <c r="H474" i="1"/>
  <c r="I474" i="1"/>
  <c r="K474" i="1"/>
  <c r="H475" i="1"/>
  <c r="I475" i="1"/>
  <c r="K475" i="1"/>
  <c r="H476" i="1"/>
  <c r="I476" i="1"/>
  <c r="K476" i="1"/>
  <c r="H477" i="1"/>
  <c r="I477" i="1"/>
  <c r="K477" i="1"/>
  <c r="H478" i="1"/>
  <c r="I478" i="1"/>
  <c r="K478" i="1"/>
  <c r="H479" i="1"/>
  <c r="I479" i="1"/>
  <c r="K479" i="1"/>
  <c r="H480" i="1"/>
  <c r="I480" i="1"/>
  <c r="K480" i="1"/>
  <c r="H481" i="1"/>
  <c r="I481" i="1"/>
  <c r="K481" i="1"/>
  <c r="H482" i="1"/>
  <c r="I482" i="1"/>
  <c r="K482" i="1"/>
  <c r="H483" i="1"/>
  <c r="I483" i="1"/>
  <c r="K483" i="1"/>
  <c r="H484" i="1"/>
  <c r="I484" i="1"/>
  <c r="K484" i="1"/>
  <c r="H485" i="1"/>
  <c r="I485" i="1"/>
  <c r="K485" i="1"/>
  <c r="H486" i="1"/>
  <c r="I486" i="1"/>
  <c r="K486" i="1"/>
  <c r="H487" i="1"/>
  <c r="I487" i="1"/>
  <c r="K487" i="1"/>
  <c r="H488" i="1"/>
  <c r="I488" i="1"/>
  <c r="K488" i="1"/>
  <c r="H489" i="1"/>
  <c r="I489" i="1"/>
  <c r="K489" i="1"/>
  <c r="H490" i="1"/>
  <c r="I490" i="1"/>
  <c r="K490" i="1"/>
  <c r="H491" i="1"/>
  <c r="I491" i="1"/>
  <c r="K491" i="1"/>
  <c r="H492" i="1"/>
  <c r="I492" i="1"/>
  <c r="K492" i="1"/>
  <c r="H493" i="1"/>
  <c r="I493" i="1"/>
  <c r="K493" i="1"/>
  <c r="H494" i="1"/>
  <c r="I494" i="1"/>
  <c r="K494" i="1"/>
  <c r="H495" i="1"/>
  <c r="I495" i="1"/>
  <c r="K495" i="1"/>
  <c r="H496" i="1"/>
  <c r="I496" i="1"/>
  <c r="K496" i="1"/>
  <c r="H497" i="1"/>
  <c r="I497" i="1"/>
  <c r="K497" i="1"/>
  <c r="H498" i="1"/>
  <c r="I498" i="1"/>
  <c r="K498" i="1"/>
  <c r="H499" i="1"/>
  <c r="I499" i="1"/>
  <c r="K499" i="1"/>
  <c r="H500" i="1"/>
  <c r="I500" i="1"/>
  <c r="K500" i="1"/>
  <c r="H447" i="1"/>
  <c r="I447" i="1"/>
  <c r="K447" i="1"/>
  <c r="H448" i="1"/>
  <c r="I448" i="1"/>
  <c r="K448" i="1"/>
  <c r="H449" i="1"/>
  <c r="I449" i="1"/>
  <c r="K449" i="1"/>
  <c r="H450" i="1"/>
  <c r="I450" i="1"/>
  <c r="K450" i="1"/>
  <c r="H451" i="1"/>
  <c r="I451" i="1"/>
  <c r="K451" i="1"/>
  <c r="H452" i="1"/>
  <c r="I452" i="1"/>
  <c r="K452" i="1"/>
  <c r="H453" i="1"/>
  <c r="I453" i="1"/>
  <c r="H454" i="1"/>
  <c r="I454" i="1"/>
  <c r="K454" i="1"/>
  <c r="H455" i="1"/>
  <c r="I455" i="1"/>
  <c r="K455" i="1"/>
  <c r="H405" i="1"/>
  <c r="I405" i="1"/>
  <c r="K405" i="1"/>
  <c r="H415" i="1"/>
  <c r="I415" i="1"/>
  <c r="H417" i="1"/>
  <c r="I417" i="1"/>
  <c r="H418" i="1"/>
  <c r="I418" i="1"/>
  <c r="H419" i="1"/>
  <c r="I419" i="1"/>
  <c r="H420" i="1"/>
  <c r="I420" i="1"/>
  <c r="I416" i="1"/>
  <c r="H414" i="1"/>
  <c r="I414" i="1"/>
  <c r="I413" i="1"/>
  <c r="N50" i="17"/>
  <c r="AN51" i="17"/>
  <c r="AA55" i="17"/>
  <c r="N57" i="17"/>
  <c r="N62" i="17" s="1"/>
  <c r="N64" i="17" s="1"/>
  <c r="N66" i="17" s="1"/>
  <c r="AA57" i="17"/>
  <c r="P59" i="17"/>
  <c r="N61" i="17"/>
  <c r="Y61" i="17"/>
  <c r="AR61" i="17"/>
  <c r="AT61" i="17" s="1"/>
  <c r="AT64" i="17" s="1"/>
  <c r="AT65" i="17" s="1"/>
  <c r="AS61" i="17"/>
  <c r="O71" i="17"/>
  <c r="O72" i="17"/>
  <c r="O73" i="17"/>
  <c r="O75" i="17" s="1"/>
  <c r="O74" i="17"/>
  <c r="B28" i="2"/>
  <c r="B47" i="2"/>
  <c r="G8" i="3"/>
  <c r="G15" i="3"/>
  <c r="N23" i="17" s="1"/>
  <c r="AP23" i="17" s="1"/>
  <c r="AR23" i="17" s="1"/>
  <c r="G21" i="3"/>
  <c r="N36" i="17"/>
  <c r="AP36" i="17"/>
  <c r="G16" i="3"/>
  <c r="N31" i="17" s="1"/>
  <c r="AP31" i="17" s="1"/>
  <c r="G24" i="3"/>
  <c r="N35" i="17"/>
  <c r="AP35" i="17"/>
  <c r="AR35" i="17" s="1"/>
  <c r="D10" i="1"/>
  <c r="H10" i="1"/>
  <c r="I10" i="1"/>
  <c r="K10" i="1"/>
  <c r="H11" i="1"/>
  <c r="I11" i="1"/>
  <c r="K11" i="1"/>
  <c r="G25" i="3"/>
  <c r="H12" i="1"/>
  <c r="I12" i="1"/>
  <c r="K12" i="1"/>
  <c r="H13" i="1"/>
  <c r="I13" i="1"/>
  <c r="K13" i="1"/>
  <c r="G17" i="3"/>
  <c r="H14" i="1"/>
  <c r="I14" i="1"/>
  <c r="K14" i="1"/>
  <c r="G18" i="3"/>
  <c r="C8" i="3"/>
  <c r="C16" i="3" s="1"/>
  <c r="H15" i="1"/>
  <c r="I15" i="1"/>
  <c r="K15" i="1"/>
  <c r="G19" i="3"/>
  <c r="H16" i="1"/>
  <c r="I16" i="1"/>
  <c r="K16" i="1"/>
  <c r="H17" i="1"/>
  <c r="I17" i="1"/>
  <c r="K17" i="1"/>
  <c r="G6" i="3"/>
  <c r="H18" i="1"/>
  <c r="H19" i="1"/>
  <c r="I19" i="1"/>
  <c r="K19" i="1"/>
  <c r="H20" i="1"/>
  <c r="I20" i="1"/>
  <c r="K20" i="1"/>
  <c r="H21" i="1"/>
  <c r="I21" i="1"/>
  <c r="K21" i="1"/>
  <c r="H22" i="1"/>
  <c r="I22" i="1"/>
  <c r="K22" i="1"/>
  <c r="H23" i="1"/>
  <c r="I23" i="1"/>
  <c r="K23" i="1"/>
  <c r="H24" i="1"/>
  <c r="I24" i="1"/>
  <c r="K24" i="1"/>
  <c r="H25" i="1"/>
  <c r="H26" i="1"/>
  <c r="I26" i="1"/>
  <c r="K26" i="1"/>
  <c r="H27" i="1"/>
  <c r="I27" i="1"/>
  <c r="H28" i="1"/>
  <c r="I28" i="1"/>
  <c r="K28" i="1"/>
  <c r="H29" i="1"/>
  <c r="I29" i="1"/>
  <c r="K29" i="1"/>
  <c r="H30" i="1"/>
  <c r="I30" i="1"/>
  <c r="H31" i="1"/>
  <c r="I31" i="1"/>
  <c r="K31" i="1"/>
  <c r="H32" i="1"/>
  <c r="I32" i="1"/>
  <c r="K32" i="1"/>
  <c r="H33" i="1"/>
  <c r="I33" i="1"/>
  <c r="K33" i="1"/>
  <c r="H34" i="1"/>
  <c r="I34" i="1"/>
  <c r="K34" i="1"/>
  <c r="H35" i="1"/>
  <c r="H36" i="1"/>
  <c r="I36" i="1"/>
  <c r="K36" i="1"/>
  <c r="H37" i="1"/>
  <c r="I37" i="1"/>
  <c r="K37" i="1"/>
  <c r="H38" i="1"/>
  <c r="I38" i="1"/>
  <c r="K38" i="1"/>
  <c r="H39" i="1"/>
  <c r="H40" i="1"/>
  <c r="I40" i="1"/>
  <c r="K40" i="1"/>
  <c r="H41" i="1"/>
  <c r="I41" i="1"/>
  <c r="K41" i="1"/>
  <c r="H42" i="1"/>
  <c r="I42" i="1"/>
  <c r="K42" i="1"/>
  <c r="H43" i="1"/>
  <c r="H44" i="1"/>
  <c r="I44" i="1"/>
  <c r="K44" i="1"/>
  <c r="H45" i="1"/>
  <c r="I45" i="1"/>
  <c r="K45" i="1"/>
  <c r="H46" i="1"/>
  <c r="I46" i="1"/>
  <c r="K46" i="1"/>
  <c r="H47" i="1"/>
  <c r="I47" i="1"/>
  <c r="K47" i="1"/>
  <c r="H48" i="1"/>
  <c r="I48" i="1"/>
  <c r="K48" i="1"/>
  <c r="H49" i="1"/>
  <c r="H50" i="1"/>
  <c r="I50" i="1"/>
  <c r="K50" i="1"/>
  <c r="H51" i="1"/>
  <c r="I52" i="1"/>
  <c r="K52" i="1"/>
  <c r="H53" i="1"/>
  <c r="I53" i="1"/>
  <c r="K53" i="1"/>
  <c r="H54" i="1"/>
  <c r="I54" i="1"/>
  <c r="K54" i="1"/>
  <c r="H55" i="1"/>
  <c r="H56" i="1"/>
  <c r="I56" i="1"/>
  <c r="K56" i="1"/>
  <c r="H57" i="1"/>
  <c r="I57" i="1"/>
  <c r="K57" i="1"/>
  <c r="H58" i="1"/>
  <c r="H59" i="1"/>
  <c r="I59" i="1"/>
  <c r="K59" i="1"/>
  <c r="H60" i="1"/>
  <c r="I60" i="1"/>
  <c r="K60" i="1"/>
  <c r="H61" i="1"/>
  <c r="I61" i="1"/>
  <c r="K61" i="1"/>
  <c r="H62" i="1"/>
  <c r="I62" i="1"/>
  <c r="K62" i="1"/>
  <c r="H63" i="1"/>
  <c r="I63" i="1"/>
  <c r="K63" i="1"/>
  <c r="H64" i="1"/>
  <c r="I64" i="1"/>
  <c r="K64" i="1"/>
  <c r="G12" i="3"/>
  <c r="N26" i="17" s="1"/>
  <c r="AP26" i="17" s="1"/>
  <c r="AR26" i="17" s="1"/>
  <c r="H65" i="1"/>
  <c r="I65" i="1"/>
  <c r="K65" i="1"/>
  <c r="G14" i="3"/>
  <c r="N29" i="17" s="1"/>
  <c r="AP29" i="17" s="1"/>
  <c r="AR29" i="17" s="1"/>
  <c r="H66" i="1"/>
  <c r="I66" i="1"/>
  <c r="K66" i="1"/>
  <c r="H67" i="1"/>
  <c r="I67" i="1"/>
  <c r="K67" i="1"/>
  <c r="H68" i="1"/>
  <c r="I68" i="1"/>
  <c r="K68" i="1"/>
  <c r="H69" i="1"/>
  <c r="H70" i="1"/>
  <c r="I70" i="1"/>
  <c r="K70" i="1"/>
  <c r="H71" i="1"/>
  <c r="I71" i="1"/>
  <c r="K71" i="1"/>
  <c r="H72" i="1"/>
  <c r="I72" i="1"/>
  <c r="K72" i="1"/>
  <c r="H73" i="1"/>
  <c r="H74" i="1"/>
  <c r="I74" i="1"/>
  <c r="K74" i="1"/>
  <c r="H75" i="1"/>
  <c r="I75" i="1"/>
  <c r="K75" i="1"/>
  <c r="H76" i="1"/>
  <c r="I76" i="1"/>
  <c r="K76" i="1"/>
  <c r="H77" i="1"/>
  <c r="I77" i="1"/>
  <c r="K77" i="1"/>
  <c r="H78" i="1"/>
  <c r="I78" i="1"/>
  <c r="K78" i="1"/>
  <c r="H79" i="1"/>
  <c r="H80" i="1"/>
  <c r="I80" i="1"/>
  <c r="K80" i="1"/>
  <c r="H81" i="1"/>
  <c r="H82" i="1"/>
  <c r="I82" i="1"/>
  <c r="K82" i="1"/>
  <c r="H83" i="1"/>
  <c r="H84" i="1"/>
  <c r="I84" i="1"/>
  <c r="K84" i="1"/>
  <c r="H85" i="1"/>
  <c r="I85" i="1"/>
  <c r="K85" i="1"/>
  <c r="H86" i="1"/>
  <c r="H87" i="1"/>
  <c r="I87" i="1"/>
  <c r="K87" i="1"/>
  <c r="H88" i="1"/>
  <c r="I88" i="1"/>
  <c r="K88" i="1"/>
  <c r="H89" i="1"/>
  <c r="I89" i="1"/>
  <c r="K89" i="1"/>
  <c r="H90" i="1"/>
  <c r="I90" i="1"/>
  <c r="K90" i="1"/>
  <c r="H91" i="1"/>
  <c r="I91" i="1"/>
  <c r="K91" i="1"/>
  <c r="H92" i="1"/>
  <c r="I92" i="1"/>
  <c r="K92" i="1"/>
  <c r="H93" i="1"/>
  <c r="H94" i="1"/>
  <c r="I94" i="1"/>
  <c r="K94" i="1"/>
  <c r="H95" i="1"/>
  <c r="I95" i="1"/>
  <c r="K95" i="1"/>
  <c r="H96" i="1"/>
  <c r="H97" i="1"/>
  <c r="I97" i="1"/>
  <c r="K97" i="1"/>
  <c r="H98" i="1"/>
  <c r="I98" i="1"/>
  <c r="K98" i="1"/>
  <c r="H99" i="1"/>
  <c r="I99" i="1"/>
  <c r="K99" i="1"/>
  <c r="H100" i="1"/>
  <c r="I100" i="1"/>
  <c r="K100" i="1"/>
  <c r="H101" i="1"/>
  <c r="I101" i="1"/>
  <c r="K101" i="1"/>
  <c r="H102" i="1"/>
  <c r="I102" i="1"/>
  <c r="K102" i="1"/>
  <c r="H103" i="1"/>
  <c r="I103" i="1"/>
  <c r="K103" i="1"/>
  <c r="H104" i="1"/>
  <c r="H105" i="1"/>
  <c r="I105" i="1"/>
  <c r="K105" i="1"/>
  <c r="H106" i="1"/>
  <c r="I106" i="1"/>
  <c r="K106" i="1"/>
  <c r="H107" i="1"/>
  <c r="H108" i="1"/>
  <c r="I108" i="1"/>
  <c r="K108" i="1"/>
  <c r="H109" i="1"/>
  <c r="I109" i="1"/>
  <c r="K109" i="1"/>
  <c r="H110" i="1"/>
  <c r="I110" i="1"/>
  <c r="K110" i="1"/>
  <c r="H111" i="1"/>
  <c r="H112" i="1"/>
  <c r="I112" i="1"/>
  <c r="K112" i="1"/>
  <c r="H113" i="1"/>
  <c r="I113" i="1"/>
  <c r="K113" i="1"/>
  <c r="H114" i="1"/>
  <c r="I114" i="1"/>
  <c r="K114" i="1"/>
  <c r="H115" i="1"/>
  <c r="I115" i="1"/>
  <c r="K115" i="1"/>
  <c r="H116" i="1"/>
  <c r="I116" i="1"/>
  <c r="K116" i="1"/>
  <c r="H117" i="1"/>
  <c r="H118" i="1"/>
  <c r="I118" i="1"/>
  <c r="K118" i="1"/>
  <c r="H119" i="1"/>
  <c r="I119" i="1"/>
  <c r="K119" i="1"/>
  <c r="H120" i="1"/>
  <c r="H121" i="1"/>
  <c r="I121" i="1"/>
  <c r="K121" i="1"/>
  <c r="H122" i="1"/>
  <c r="I122" i="1"/>
  <c r="K122" i="1"/>
  <c r="H123" i="1"/>
  <c r="I123" i="1"/>
  <c r="K123" i="1"/>
  <c r="H124" i="1"/>
  <c r="I124" i="1"/>
  <c r="K124" i="1"/>
  <c r="H125" i="1"/>
  <c r="I125" i="1"/>
  <c r="K125" i="1"/>
  <c r="H126" i="1"/>
  <c r="I126" i="1"/>
  <c r="K126" i="1"/>
  <c r="H127" i="1"/>
  <c r="H128" i="1"/>
  <c r="I128" i="1"/>
  <c r="K128" i="1"/>
  <c r="H129" i="1"/>
  <c r="I129" i="1"/>
  <c r="K129" i="1"/>
  <c r="H130" i="1"/>
  <c r="I130" i="1"/>
  <c r="K130" i="1"/>
  <c r="H131" i="1"/>
  <c r="I131" i="1"/>
  <c r="K131" i="1"/>
  <c r="H132" i="1"/>
  <c r="I132" i="1"/>
  <c r="K132" i="1"/>
  <c r="H133" i="1"/>
  <c r="I133" i="1"/>
  <c r="K133" i="1"/>
  <c r="H134" i="1"/>
  <c r="I134" i="1"/>
  <c r="K134" i="1"/>
  <c r="H135" i="1"/>
  <c r="I135" i="1"/>
  <c r="K135" i="1"/>
  <c r="H136" i="1"/>
  <c r="I136" i="1"/>
  <c r="K136" i="1"/>
  <c r="H137" i="1"/>
  <c r="I137" i="1"/>
  <c r="K137" i="1"/>
  <c r="H138" i="1"/>
  <c r="I138" i="1"/>
  <c r="K138" i="1"/>
  <c r="H139" i="1"/>
  <c r="H140" i="1"/>
  <c r="I140" i="1"/>
  <c r="K140" i="1"/>
  <c r="H141" i="1"/>
  <c r="I141" i="1"/>
  <c r="K141" i="1"/>
  <c r="H142" i="1"/>
  <c r="I142" i="1"/>
  <c r="K142" i="1"/>
  <c r="H143" i="1"/>
  <c r="H144" i="1"/>
  <c r="I144" i="1"/>
  <c r="K144" i="1"/>
  <c r="H145" i="1"/>
  <c r="H146" i="1"/>
  <c r="I146" i="1"/>
  <c r="K146" i="1"/>
  <c r="H147" i="1"/>
  <c r="I147" i="1"/>
  <c r="K147" i="1"/>
  <c r="H148" i="1"/>
  <c r="I148" i="1"/>
  <c r="K148" i="1"/>
  <c r="H149" i="1"/>
  <c r="I149" i="1"/>
  <c r="K149" i="1"/>
  <c r="H150" i="1"/>
  <c r="I150" i="1"/>
  <c r="K150" i="1"/>
  <c r="H151" i="1"/>
  <c r="H152" i="1"/>
  <c r="I152" i="1"/>
  <c r="K152" i="1"/>
  <c r="H153" i="1"/>
  <c r="I153" i="1"/>
  <c r="K153" i="1"/>
  <c r="H154" i="1"/>
  <c r="I154" i="1"/>
  <c r="K154" i="1"/>
  <c r="H155" i="1"/>
  <c r="I155" i="1"/>
  <c r="K155" i="1"/>
  <c r="H156" i="1"/>
  <c r="I156" i="1"/>
  <c r="K156" i="1"/>
  <c r="H157" i="1"/>
  <c r="I157" i="1"/>
  <c r="K157" i="1"/>
  <c r="H158" i="1"/>
  <c r="I158" i="1"/>
  <c r="K158" i="1"/>
  <c r="H159" i="1"/>
  <c r="I159" i="1"/>
  <c r="K159" i="1"/>
  <c r="H160" i="1"/>
  <c r="I160" i="1"/>
  <c r="K160" i="1"/>
  <c r="H161" i="1"/>
  <c r="I161" i="1"/>
  <c r="K161" i="1"/>
  <c r="H162" i="1"/>
  <c r="I162" i="1"/>
  <c r="K162" i="1"/>
  <c r="H163" i="1"/>
  <c r="I163" i="1"/>
  <c r="K163" i="1"/>
  <c r="H164" i="1"/>
  <c r="I164" i="1"/>
  <c r="K164" i="1"/>
  <c r="H165" i="1"/>
  <c r="I165" i="1"/>
  <c r="K165" i="1"/>
  <c r="H166" i="1"/>
  <c r="I166" i="1"/>
  <c r="K166" i="1"/>
  <c r="H167" i="1"/>
  <c r="I167" i="1"/>
  <c r="K167" i="1"/>
  <c r="H168" i="1"/>
  <c r="I168" i="1"/>
  <c r="K168" i="1"/>
  <c r="H169" i="1"/>
  <c r="I169" i="1"/>
  <c r="K169" i="1"/>
  <c r="H170" i="1"/>
  <c r="I170" i="1"/>
  <c r="K170" i="1"/>
  <c r="H171" i="1"/>
  <c r="I171" i="1"/>
  <c r="K171" i="1"/>
  <c r="H172" i="1"/>
  <c r="I172" i="1"/>
  <c r="K172" i="1"/>
  <c r="H173" i="1"/>
  <c r="H174" i="1"/>
  <c r="I174" i="1"/>
  <c r="K174" i="1"/>
  <c r="H175" i="1"/>
  <c r="I175" i="1"/>
  <c r="K175" i="1"/>
  <c r="H176" i="1"/>
  <c r="I176" i="1"/>
  <c r="K176" i="1"/>
  <c r="H177" i="1"/>
  <c r="I177" i="1"/>
  <c r="K177" i="1"/>
  <c r="H178" i="1"/>
  <c r="I178" i="1"/>
  <c r="K178" i="1"/>
  <c r="H179" i="1"/>
  <c r="I179" i="1"/>
  <c r="K179" i="1"/>
  <c r="H180" i="1"/>
  <c r="I180" i="1"/>
  <c r="K180" i="1"/>
  <c r="H181" i="1"/>
  <c r="I181" i="1"/>
  <c r="K181" i="1"/>
  <c r="H182" i="1"/>
  <c r="H183" i="1"/>
  <c r="I183" i="1"/>
  <c r="K183" i="1"/>
  <c r="H184" i="1"/>
  <c r="I184" i="1"/>
  <c r="K184" i="1"/>
  <c r="H185" i="1"/>
  <c r="H186" i="1"/>
  <c r="I186" i="1"/>
  <c r="K186" i="1"/>
  <c r="H187" i="1"/>
  <c r="I187" i="1"/>
  <c r="K187" i="1"/>
  <c r="H188" i="1"/>
  <c r="I188" i="1"/>
  <c r="K188" i="1"/>
  <c r="H189" i="1"/>
  <c r="I189" i="1"/>
  <c r="K189" i="1"/>
  <c r="H190" i="1"/>
  <c r="H191" i="1"/>
  <c r="I191" i="1"/>
  <c r="K191" i="1"/>
  <c r="H192" i="1"/>
  <c r="H193" i="1"/>
  <c r="I193" i="1"/>
  <c r="K193" i="1"/>
  <c r="H194" i="1"/>
  <c r="I194" i="1"/>
  <c r="K194" i="1"/>
  <c r="H195" i="1"/>
  <c r="I195" i="1"/>
  <c r="K195" i="1"/>
  <c r="H196" i="1"/>
  <c r="H197" i="1"/>
  <c r="I197" i="1"/>
  <c r="K197" i="1"/>
  <c r="H198" i="1"/>
  <c r="I198" i="1"/>
  <c r="K198" i="1"/>
  <c r="H199" i="1"/>
  <c r="I199" i="1"/>
  <c r="K199" i="1"/>
  <c r="H200" i="1"/>
  <c r="I200" i="1"/>
  <c r="K200" i="1"/>
  <c r="H201" i="1"/>
  <c r="I201" i="1"/>
  <c r="K201" i="1"/>
  <c r="H202" i="1"/>
  <c r="I202" i="1"/>
  <c r="K202" i="1"/>
  <c r="H203" i="1"/>
  <c r="I203" i="1"/>
  <c r="K203" i="1"/>
  <c r="H204" i="1"/>
  <c r="H205" i="1"/>
  <c r="I205" i="1"/>
  <c r="K205" i="1"/>
  <c r="H206" i="1"/>
  <c r="I206" i="1"/>
  <c r="K206" i="1"/>
  <c r="H207" i="1"/>
  <c r="I207" i="1"/>
  <c r="K207" i="1"/>
  <c r="G13" i="3"/>
  <c r="N27" i="17" s="1"/>
  <c r="AP27" i="17" s="1"/>
  <c r="AR27" i="17" s="1"/>
  <c r="H208" i="1"/>
  <c r="I208" i="1"/>
  <c r="K208" i="1"/>
  <c r="H209" i="1"/>
  <c r="I209" i="1"/>
  <c r="K209" i="1"/>
  <c r="H210" i="1"/>
  <c r="H211" i="1"/>
  <c r="I211" i="1"/>
  <c r="K211" i="1"/>
  <c r="H212" i="1"/>
  <c r="I212" i="1"/>
  <c r="K212" i="1"/>
  <c r="H213" i="1"/>
  <c r="I213" i="1"/>
  <c r="K213" i="1"/>
  <c r="H214" i="1"/>
  <c r="I214" i="1"/>
  <c r="K214" i="1"/>
  <c r="H215" i="1"/>
  <c r="I215" i="1"/>
  <c r="K215" i="1"/>
  <c r="H216" i="1"/>
  <c r="I216" i="1"/>
  <c r="K216" i="1"/>
  <c r="H217" i="1"/>
  <c r="H218" i="1"/>
  <c r="I218" i="1"/>
  <c r="K218" i="1"/>
  <c r="H219" i="1"/>
  <c r="I219" i="1"/>
  <c r="K219" i="1"/>
  <c r="H220" i="1"/>
  <c r="I220" i="1"/>
  <c r="K220" i="1"/>
  <c r="H221" i="1"/>
  <c r="I221" i="1"/>
  <c r="K221" i="1"/>
  <c r="H222" i="1"/>
  <c r="I222" i="1"/>
  <c r="K222" i="1"/>
  <c r="H223" i="1"/>
  <c r="I223" i="1"/>
  <c r="K223" i="1"/>
  <c r="H224" i="1"/>
  <c r="I224" i="1"/>
  <c r="K224" i="1"/>
  <c r="H225" i="1"/>
  <c r="I225" i="1"/>
  <c r="K225" i="1"/>
  <c r="H226" i="1"/>
  <c r="I226" i="1"/>
  <c r="K226" i="1"/>
  <c r="H227" i="1"/>
  <c r="H228" i="1"/>
  <c r="I228" i="1"/>
  <c r="K228" i="1"/>
  <c r="H229" i="1"/>
  <c r="I229" i="1"/>
  <c r="K229" i="1"/>
  <c r="H230" i="1"/>
  <c r="I230" i="1"/>
  <c r="K230" i="1"/>
  <c r="H231" i="1"/>
  <c r="I231" i="1"/>
  <c r="K231" i="1"/>
  <c r="H232" i="1"/>
  <c r="I232" i="1"/>
  <c r="K232" i="1"/>
  <c r="H233" i="1"/>
  <c r="I233" i="1"/>
  <c r="K233" i="1"/>
  <c r="H234" i="1"/>
  <c r="I234" i="1"/>
  <c r="K234" i="1"/>
  <c r="H235" i="1"/>
  <c r="I235" i="1"/>
  <c r="K235" i="1"/>
  <c r="H236" i="1"/>
  <c r="I236" i="1"/>
  <c r="K236" i="1"/>
  <c r="H237" i="1"/>
  <c r="I237" i="1"/>
  <c r="K237" i="1"/>
  <c r="H238" i="1"/>
  <c r="I238" i="1"/>
  <c r="K238" i="1"/>
  <c r="H239" i="1"/>
  <c r="I239" i="1"/>
  <c r="K239" i="1"/>
  <c r="H240" i="1"/>
  <c r="I240" i="1"/>
  <c r="K240" i="1"/>
  <c r="H241" i="1"/>
  <c r="I241" i="1"/>
  <c r="K241" i="1"/>
  <c r="H242" i="1"/>
  <c r="I242" i="1"/>
  <c r="K242" i="1"/>
  <c r="H243" i="1"/>
  <c r="I243" i="1"/>
  <c r="K243" i="1"/>
  <c r="H244" i="1"/>
  <c r="H245" i="1"/>
  <c r="I245" i="1"/>
  <c r="K245" i="1"/>
  <c r="H246" i="1"/>
  <c r="I246" i="1"/>
  <c r="K246" i="1"/>
  <c r="H247" i="1"/>
  <c r="H248" i="1"/>
  <c r="I248" i="1"/>
  <c r="K248" i="1"/>
  <c r="H249" i="1"/>
  <c r="I249" i="1"/>
  <c r="K249" i="1"/>
  <c r="H250" i="1"/>
  <c r="I250" i="1"/>
  <c r="K250" i="1"/>
  <c r="H251" i="1"/>
  <c r="H252" i="1"/>
  <c r="I252" i="1"/>
  <c r="K252" i="1"/>
  <c r="H253" i="1"/>
  <c r="I253" i="1"/>
  <c r="K253" i="1"/>
  <c r="H254" i="1"/>
  <c r="I254" i="1"/>
  <c r="K254" i="1"/>
  <c r="H255" i="1"/>
  <c r="I255" i="1"/>
  <c r="K255" i="1"/>
  <c r="H256" i="1"/>
  <c r="I256" i="1"/>
  <c r="K256" i="1"/>
  <c r="H257" i="1"/>
  <c r="I257" i="1"/>
  <c r="K257" i="1"/>
  <c r="H258" i="1"/>
  <c r="I258" i="1"/>
  <c r="K258" i="1"/>
  <c r="H259" i="1"/>
  <c r="H260" i="1"/>
  <c r="I260" i="1"/>
  <c r="K260" i="1"/>
  <c r="H261" i="1"/>
  <c r="I261" i="1"/>
  <c r="K261" i="1"/>
  <c r="H262" i="1"/>
  <c r="I262" i="1"/>
  <c r="K262" i="1"/>
  <c r="H263" i="1"/>
  <c r="I263" i="1"/>
  <c r="K263" i="1"/>
  <c r="H264" i="1"/>
  <c r="I264" i="1"/>
  <c r="K264" i="1"/>
  <c r="H265" i="1"/>
  <c r="I265" i="1"/>
  <c r="K265" i="1"/>
  <c r="H266" i="1"/>
  <c r="H267" i="1"/>
  <c r="I267" i="1"/>
  <c r="K267" i="1"/>
  <c r="H268" i="1"/>
  <c r="I268" i="1"/>
  <c r="K268" i="1"/>
  <c r="H269" i="1"/>
  <c r="I269" i="1"/>
  <c r="K269" i="1"/>
  <c r="H270" i="1"/>
  <c r="I270" i="1"/>
  <c r="K270" i="1"/>
  <c r="H271" i="1"/>
  <c r="I271" i="1"/>
  <c r="K271" i="1"/>
  <c r="H272" i="1"/>
  <c r="I272" i="1"/>
  <c r="K272" i="1"/>
  <c r="H273" i="1"/>
  <c r="I273" i="1"/>
  <c r="K273" i="1"/>
  <c r="H274" i="1"/>
  <c r="I274" i="1"/>
  <c r="K274" i="1"/>
  <c r="H275" i="1"/>
  <c r="I275" i="1"/>
  <c r="K275" i="1"/>
  <c r="H276" i="1"/>
  <c r="H277" i="1"/>
  <c r="I277" i="1"/>
  <c r="K277" i="1"/>
  <c r="H278" i="1"/>
  <c r="I278" i="1"/>
  <c r="K278" i="1"/>
  <c r="H279" i="1"/>
  <c r="I279" i="1"/>
  <c r="K279" i="1"/>
  <c r="H280" i="1"/>
  <c r="I280" i="1"/>
  <c r="K280" i="1"/>
  <c r="H281" i="1"/>
  <c r="I281" i="1"/>
  <c r="K281" i="1"/>
  <c r="H282" i="1"/>
  <c r="I282" i="1"/>
  <c r="K282" i="1"/>
  <c r="H283" i="1"/>
  <c r="I283" i="1"/>
  <c r="K283" i="1"/>
  <c r="H284" i="1"/>
  <c r="H285" i="1"/>
  <c r="I285" i="1"/>
  <c r="K285" i="1"/>
  <c r="H286" i="1"/>
  <c r="I286" i="1"/>
  <c r="K286" i="1"/>
  <c r="H287" i="1"/>
  <c r="I287" i="1"/>
  <c r="K287" i="1"/>
  <c r="H288" i="1"/>
  <c r="I288" i="1"/>
  <c r="K288" i="1"/>
  <c r="H289" i="1"/>
  <c r="I289" i="1"/>
  <c r="K289" i="1"/>
  <c r="H290" i="1"/>
  <c r="I290" i="1"/>
  <c r="K290" i="1"/>
  <c r="H291" i="1"/>
  <c r="I291" i="1"/>
  <c r="K291" i="1"/>
  <c r="H292" i="1"/>
  <c r="I292" i="1"/>
  <c r="K292" i="1"/>
  <c r="H293" i="1"/>
  <c r="I293" i="1"/>
  <c r="K293" i="1"/>
  <c r="H294" i="1"/>
  <c r="H295" i="1"/>
  <c r="I295" i="1"/>
  <c r="K295" i="1"/>
  <c r="H296" i="1"/>
  <c r="I296" i="1"/>
  <c r="K296" i="1"/>
  <c r="H297" i="1"/>
  <c r="I297" i="1"/>
  <c r="K297" i="1"/>
  <c r="H298" i="1"/>
  <c r="I298" i="1"/>
  <c r="K298" i="1"/>
  <c r="H299" i="1"/>
  <c r="I299" i="1"/>
  <c r="K299" i="1"/>
  <c r="H300" i="1"/>
  <c r="I300" i="1"/>
  <c r="K300" i="1"/>
  <c r="H301" i="1"/>
  <c r="I301" i="1"/>
  <c r="K301" i="1"/>
  <c r="H302" i="1"/>
  <c r="I302" i="1"/>
  <c r="K302" i="1"/>
  <c r="H303" i="1"/>
  <c r="I303" i="1"/>
  <c r="K303" i="1"/>
  <c r="H304" i="1"/>
  <c r="H305" i="1"/>
  <c r="I305" i="1"/>
  <c r="K305" i="1"/>
  <c r="H306" i="1"/>
  <c r="I306" i="1"/>
  <c r="K306" i="1"/>
  <c r="H307" i="1"/>
  <c r="I307" i="1"/>
  <c r="K307" i="1"/>
  <c r="H308" i="1"/>
  <c r="I308" i="1"/>
  <c r="K308" i="1"/>
  <c r="H309" i="1"/>
  <c r="I309" i="1"/>
  <c r="K309" i="1"/>
  <c r="H310" i="1"/>
  <c r="H311" i="1"/>
  <c r="I311" i="1"/>
  <c r="K311" i="1"/>
  <c r="H312" i="1"/>
  <c r="I312" i="1"/>
  <c r="K312" i="1"/>
  <c r="H313" i="1"/>
  <c r="I313" i="1"/>
  <c r="K313" i="1"/>
  <c r="H314" i="1"/>
  <c r="I314" i="1"/>
  <c r="K314" i="1"/>
  <c r="H315" i="1"/>
  <c r="H316" i="1"/>
  <c r="I316" i="1"/>
  <c r="K316" i="1"/>
  <c r="H317" i="1"/>
  <c r="I317" i="1"/>
  <c r="K317" i="1"/>
  <c r="H318" i="1"/>
  <c r="H319" i="1"/>
  <c r="I319" i="1"/>
  <c r="K319" i="1"/>
  <c r="H320" i="1"/>
  <c r="I320" i="1"/>
  <c r="K320" i="1"/>
  <c r="H321" i="1"/>
  <c r="I321" i="1"/>
  <c r="K321" i="1"/>
  <c r="H322" i="1"/>
  <c r="I322" i="1"/>
  <c r="K322" i="1"/>
  <c r="H323" i="1"/>
  <c r="I323" i="1"/>
  <c r="K323" i="1"/>
  <c r="H324" i="1"/>
  <c r="I324" i="1"/>
  <c r="K324" i="1"/>
  <c r="H325" i="1"/>
  <c r="I325" i="1"/>
  <c r="K325" i="1"/>
  <c r="H326" i="1"/>
  <c r="I326" i="1"/>
  <c r="H327" i="1"/>
  <c r="I327" i="1"/>
  <c r="K327" i="1"/>
  <c r="H328" i="1"/>
  <c r="I328" i="1"/>
  <c r="K328" i="1"/>
  <c r="H329" i="1"/>
  <c r="I329" i="1"/>
  <c r="H330" i="1"/>
  <c r="I330" i="1"/>
  <c r="K330" i="1"/>
  <c r="H331" i="1"/>
  <c r="I331" i="1"/>
  <c r="K331" i="1"/>
  <c r="H332" i="1"/>
  <c r="I332" i="1"/>
  <c r="K332" i="1"/>
  <c r="H333" i="1"/>
  <c r="I333" i="1"/>
  <c r="K333" i="1"/>
  <c r="H334" i="1"/>
  <c r="I334" i="1"/>
  <c r="K334" i="1"/>
  <c r="H335" i="1"/>
  <c r="I335" i="1"/>
  <c r="K335" i="1"/>
  <c r="H336" i="1"/>
  <c r="I336" i="1"/>
  <c r="K336" i="1"/>
  <c r="H337" i="1"/>
  <c r="I337" i="1"/>
  <c r="K337" i="1"/>
  <c r="H338" i="1"/>
  <c r="I338" i="1"/>
  <c r="K338" i="1"/>
  <c r="H339" i="1"/>
  <c r="I339" i="1"/>
  <c r="K339" i="1"/>
  <c r="H340" i="1"/>
  <c r="I340" i="1"/>
  <c r="K340" i="1"/>
  <c r="H341" i="1"/>
  <c r="I341" i="1"/>
  <c r="K341" i="1"/>
  <c r="H342" i="1"/>
  <c r="I342" i="1"/>
  <c r="K342" i="1"/>
  <c r="H343" i="1"/>
  <c r="H344" i="1"/>
  <c r="I344" i="1"/>
  <c r="K344" i="1"/>
  <c r="H345" i="1"/>
  <c r="I345" i="1"/>
  <c r="K345" i="1"/>
  <c r="H346" i="1"/>
  <c r="I346" i="1"/>
  <c r="K346" i="1"/>
  <c r="H347" i="1"/>
  <c r="I347" i="1"/>
  <c r="K347" i="1"/>
  <c r="H348" i="1"/>
  <c r="I348" i="1"/>
  <c r="K348" i="1"/>
  <c r="H349" i="1"/>
  <c r="I349" i="1"/>
  <c r="K349" i="1"/>
  <c r="H350" i="1"/>
  <c r="I350" i="1"/>
  <c r="K350" i="1"/>
  <c r="H351" i="1"/>
  <c r="H352" i="1"/>
  <c r="I352" i="1"/>
  <c r="K352" i="1"/>
  <c r="H353" i="1"/>
  <c r="I353" i="1"/>
  <c r="K353" i="1"/>
  <c r="H354" i="1"/>
  <c r="I354" i="1"/>
  <c r="K354" i="1"/>
  <c r="H355" i="1"/>
  <c r="I355" i="1"/>
  <c r="K355" i="1"/>
  <c r="H356" i="1"/>
  <c r="I356" i="1"/>
  <c r="K356" i="1"/>
  <c r="H357" i="1"/>
  <c r="I357" i="1"/>
  <c r="K357" i="1"/>
  <c r="H358" i="1"/>
  <c r="I358" i="1"/>
  <c r="K358" i="1"/>
  <c r="H359" i="1"/>
  <c r="I359" i="1"/>
  <c r="K359" i="1"/>
  <c r="H360" i="1"/>
  <c r="I360" i="1"/>
  <c r="K360" i="1"/>
  <c r="H361" i="1"/>
  <c r="I361" i="1"/>
  <c r="K361" i="1"/>
  <c r="H362" i="1"/>
  <c r="I362" i="1"/>
  <c r="K362" i="1"/>
  <c r="H363" i="1"/>
  <c r="I363" i="1"/>
  <c r="K363" i="1"/>
  <c r="H364" i="1"/>
  <c r="I364" i="1"/>
  <c r="K364" i="1"/>
  <c r="H365" i="1"/>
  <c r="H366" i="1"/>
  <c r="I366" i="1"/>
  <c r="K366" i="1"/>
  <c r="H367" i="1"/>
  <c r="I367" i="1"/>
  <c r="K367" i="1"/>
  <c r="H368" i="1"/>
  <c r="I368" i="1"/>
  <c r="K368" i="1"/>
  <c r="H369" i="1"/>
  <c r="I369" i="1"/>
  <c r="K369" i="1"/>
  <c r="H370" i="1"/>
  <c r="I370" i="1"/>
  <c r="K370" i="1"/>
  <c r="H371" i="1"/>
  <c r="I371" i="1"/>
  <c r="K371" i="1"/>
  <c r="H372" i="1"/>
  <c r="H373" i="1"/>
  <c r="I373" i="1"/>
  <c r="K373" i="1"/>
  <c r="H374" i="1"/>
  <c r="I374" i="1"/>
  <c r="K374" i="1"/>
  <c r="H375" i="1"/>
  <c r="I375" i="1"/>
  <c r="K375" i="1"/>
  <c r="H376" i="1"/>
  <c r="I376" i="1"/>
  <c r="K376" i="1"/>
  <c r="H377" i="1"/>
  <c r="I377" i="1"/>
  <c r="K377" i="1"/>
  <c r="H378" i="1"/>
  <c r="I378" i="1"/>
  <c r="K378" i="1"/>
  <c r="H379" i="1"/>
  <c r="I379" i="1"/>
  <c r="K379" i="1"/>
  <c r="H380" i="1"/>
  <c r="I380" i="1"/>
  <c r="K380" i="1"/>
  <c r="H381" i="1"/>
  <c r="I381" i="1"/>
  <c r="K381" i="1"/>
  <c r="H382" i="1"/>
  <c r="I382" i="1"/>
  <c r="K382" i="1"/>
  <c r="H383" i="1"/>
  <c r="I383" i="1"/>
  <c r="K383" i="1"/>
  <c r="H384" i="1"/>
  <c r="I384" i="1"/>
  <c r="K384" i="1"/>
  <c r="H385" i="1"/>
  <c r="I385" i="1"/>
  <c r="K385" i="1"/>
  <c r="H386" i="1"/>
  <c r="I386" i="1"/>
  <c r="K386" i="1"/>
  <c r="H387" i="1"/>
  <c r="I387" i="1"/>
  <c r="K387" i="1"/>
  <c r="H388" i="1"/>
  <c r="I388" i="1"/>
  <c r="K388" i="1"/>
  <c r="H389" i="1"/>
  <c r="I389" i="1"/>
  <c r="K389" i="1"/>
  <c r="H390" i="1"/>
  <c r="I390" i="1"/>
  <c r="K390" i="1"/>
  <c r="H391" i="1"/>
  <c r="I391" i="1"/>
  <c r="K391" i="1"/>
  <c r="H392" i="1"/>
  <c r="I392" i="1"/>
  <c r="K392" i="1"/>
  <c r="H393" i="1"/>
  <c r="I393" i="1"/>
  <c r="K393" i="1"/>
  <c r="H394" i="1"/>
  <c r="I394" i="1"/>
  <c r="K394" i="1"/>
  <c r="H395" i="1"/>
  <c r="I395" i="1"/>
  <c r="K395" i="1"/>
  <c r="H396" i="1"/>
  <c r="I396" i="1"/>
  <c r="K396" i="1"/>
  <c r="H397" i="1"/>
  <c r="I397" i="1"/>
  <c r="K397" i="1"/>
  <c r="H398" i="1"/>
  <c r="I398" i="1"/>
  <c r="K398" i="1"/>
  <c r="H399" i="1"/>
  <c r="I399" i="1"/>
  <c r="K399" i="1"/>
  <c r="H400" i="1"/>
  <c r="I400" i="1"/>
  <c r="K400" i="1"/>
  <c r="H401" i="1"/>
  <c r="I401" i="1"/>
  <c r="K401" i="1"/>
  <c r="H402" i="1"/>
  <c r="I402" i="1"/>
  <c r="K402" i="1"/>
  <c r="H403" i="1"/>
  <c r="I403" i="1"/>
  <c r="K403" i="1"/>
  <c r="H404" i="1"/>
  <c r="I404" i="1"/>
  <c r="K404" i="1"/>
  <c r="H406" i="1"/>
  <c r="I406" i="1"/>
  <c r="K406" i="1"/>
  <c r="H407" i="1"/>
  <c r="I407" i="1"/>
  <c r="K407" i="1"/>
  <c r="H408" i="1"/>
  <c r="I408" i="1"/>
  <c r="K408" i="1"/>
  <c r="H409" i="1"/>
  <c r="I409" i="1"/>
  <c r="K409" i="1"/>
  <c r="H410" i="1"/>
  <c r="I410" i="1"/>
  <c r="K410" i="1"/>
  <c r="H411" i="1"/>
  <c r="I411" i="1"/>
  <c r="K411" i="1"/>
  <c r="H412" i="1"/>
  <c r="I412" i="1"/>
  <c r="K412" i="1"/>
  <c r="H413" i="1"/>
  <c r="K413" i="1"/>
  <c r="K414" i="1"/>
  <c r="K415" i="1"/>
  <c r="K416" i="1"/>
  <c r="K417" i="1"/>
  <c r="K418" i="1"/>
  <c r="K419" i="1"/>
  <c r="K420" i="1"/>
  <c r="H421" i="1"/>
  <c r="I421" i="1"/>
  <c r="K421" i="1"/>
  <c r="H422" i="1"/>
  <c r="I422" i="1"/>
  <c r="K422" i="1"/>
  <c r="H423" i="1"/>
  <c r="I423" i="1"/>
  <c r="K423" i="1"/>
  <c r="H424" i="1"/>
  <c r="I424" i="1"/>
  <c r="K424" i="1"/>
  <c r="H425" i="1"/>
  <c r="I425" i="1"/>
  <c r="K425" i="1"/>
  <c r="H426" i="1"/>
  <c r="I426" i="1"/>
  <c r="K426" i="1"/>
  <c r="H427" i="1"/>
  <c r="I427" i="1"/>
  <c r="K427" i="1"/>
  <c r="H428" i="1"/>
  <c r="I428" i="1"/>
  <c r="K428" i="1"/>
  <c r="H429" i="1"/>
  <c r="K429" i="1"/>
  <c r="H430" i="1"/>
  <c r="I430" i="1"/>
  <c r="K430" i="1"/>
  <c r="H431" i="1"/>
  <c r="I431" i="1"/>
  <c r="K431" i="1"/>
  <c r="H432" i="1"/>
  <c r="I432" i="1"/>
  <c r="K432" i="1"/>
  <c r="H433" i="1"/>
  <c r="I433" i="1"/>
  <c r="K433" i="1"/>
  <c r="H434" i="1"/>
  <c r="I434" i="1"/>
  <c r="K434" i="1"/>
  <c r="H435" i="1"/>
  <c r="I435" i="1"/>
  <c r="K435" i="1"/>
  <c r="H436" i="1"/>
  <c r="I436" i="1"/>
  <c r="K436" i="1"/>
  <c r="H437" i="1"/>
  <c r="I437" i="1"/>
  <c r="K437" i="1"/>
  <c r="H438" i="1"/>
  <c r="I438" i="1"/>
  <c r="K438" i="1"/>
  <c r="H439" i="1"/>
  <c r="I439" i="1"/>
  <c r="K439" i="1"/>
  <c r="H440" i="1"/>
  <c r="I440" i="1"/>
  <c r="K440" i="1"/>
  <c r="H441" i="1"/>
  <c r="I441" i="1"/>
  <c r="K441" i="1"/>
  <c r="H442" i="1"/>
  <c r="I442" i="1"/>
  <c r="K442" i="1"/>
  <c r="H443" i="1"/>
  <c r="I443" i="1"/>
  <c r="K443" i="1"/>
  <c r="H444" i="1"/>
  <c r="I444" i="1"/>
  <c r="K444" i="1"/>
  <c r="H445" i="1"/>
  <c r="I445" i="1"/>
  <c r="K445" i="1"/>
  <c r="H446" i="1"/>
  <c r="I446" i="1"/>
  <c r="K446" i="1"/>
  <c r="D501" i="1"/>
  <c r="H501" i="1"/>
  <c r="I501" i="1"/>
  <c r="K501" i="1"/>
  <c r="D503" i="1"/>
  <c r="D504" i="1"/>
  <c r="D505" i="1"/>
  <c r="D506" i="1"/>
  <c r="D507" i="1"/>
  <c r="D508" i="1"/>
  <c r="D509" i="1"/>
  <c r="D510" i="1"/>
  <c r="D511" i="1"/>
  <c r="D512" i="1"/>
  <c r="D513" i="1"/>
  <c r="D575" i="1"/>
  <c r="D576" i="1"/>
  <c r="D577" i="1"/>
  <c r="D578" i="1"/>
  <c r="D579" i="1"/>
  <c r="D580" i="1"/>
  <c r="D581" i="1"/>
  <c r="D582" i="1"/>
  <c r="D583" i="1"/>
  <c r="D584" i="1"/>
  <c r="D585" i="1"/>
  <c r="I120" i="1"/>
  <c r="I227" i="1"/>
  <c r="I217" i="1"/>
  <c r="I204" i="1"/>
  <c r="I196" i="1"/>
  <c r="I185" i="1"/>
  <c r="I69" i="1"/>
  <c r="I251" i="1"/>
  <c r="I145" i="1"/>
  <c r="I104" i="1"/>
  <c r="I96" i="1"/>
  <c r="I83" i="1"/>
  <c r="I49" i="1"/>
  <c r="I315" i="1"/>
  <c r="I310" i="1"/>
  <c r="I304" i="1"/>
  <c r="I294" i="1"/>
  <c r="I284" i="1"/>
  <c r="I244" i="1"/>
  <c r="I173" i="1"/>
  <c r="I139" i="1"/>
  <c r="I111" i="1"/>
  <c r="I79" i="1"/>
  <c r="I55" i="1"/>
  <c r="I39" i="1"/>
  <c r="I372" i="1"/>
  <c r="I365" i="1"/>
  <c r="K315" i="1"/>
  <c r="K310" i="1"/>
  <c r="K304" i="1"/>
  <c r="K294" i="1"/>
  <c r="K284" i="1"/>
  <c r="K244" i="1"/>
  <c r="K173" i="1"/>
  <c r="K139" i="1"/>
  <c r="K111" i="1"/>
  <c r="K79" i="1"/>
  <c r="K55" i="1"/>
  <c r="K39" i="1"/>
  <c r="H505" i="1"/>
  <c r="H508" i="1" s="1"/>
  <c r="H511" i="1" s="1"/>
  <c r="I4" i="1" s="1"/>
  <c r="K505" i="1"/>
  <c r="H502" i="1"/>
  <c r="K372" i="1"/>
  <c r="K365" i="1"/>
  <c r="K329" i="1"/>
  <c r="K326" i="1"/>
  <c r="K251" i="1"/>
  <c r="K227" i="1"/>
  <c r="K217" i="1"/>
  <c r="I192" i="1"/>
  <c r="I190" i="1"/>
  <c r="I182" i="1"/>
  <c r="K145" i="1"/>
  <c r="K120" i="1"/>
  <c r="K104" i="1"/>
  <c r="K96" i="1"/>
  <c r="K83" i="1"/>
  <c r="K69" i="1"/>
  <c r="K49" i="1"/>
  <c r="K30" i="1"/>
  <c r="K27" i="1"/>
  <c r="K25" i="1"/>
  <c r="C9" i="3"/>
  <c r="H416" i="1"/>
  <c r="H577" i="1"/>
  <c r="K577" i="1" s="1"/>
  <c r="H574" i="1"/>
  <c r="K574" i="1"/>
  <c r="I351" i="1"/>
  <c r="I343" i="1"/>
  <c r="I318" i="1"/>
  <c r="I276" i="1"/>
  <c r="I266" i="1"/>
  <c r="I259" i="1"/>
  <c r="I247" i="1"/>
  <c r="I210" i="1"/>
  <c r="K192" i="1"/>
  <c r="K190" i="1"/>
  <c r="K182" i="1"/>
  <c r="I151" i="1"/>
  <c r="I143" i="1"/>
  <c r="I127" i="1"/>
  <c r="I117" i="1"/>
  <c r="I107" i="1"/>
  <c r="I93" i="1"/>
  <c r="I86" i="1"/>
  <c r="I81" i="1"/>
  <c r="I73" i="1"/>
  <c r="I58" i="1"/>
  <c r="I51" i="1"/>
  <c r="I43" i="1"/>
  <c r="I35" i="1"/>
  <c r="I18" i="1"/>
  <c r="K351" i="1"/>
  <c r="K343" i="1"/>
  <c r="K318" i="1"/>
  <c r="K276" i="1"/>
  <c r="K266" i="1"/>
  <c r="K259" i="1"/>
  <c r="K247" i="1"/>
  <c r="K210" i="1"/>
  <c r="K204" i="1"/>
  <c r="K196" i="1"/>
  <c r="K185" i="1"/>
  <c r="K151" i="1"/>
  <c r="K143" i="1"/>
  <c r="K127" i="1"/>
  <c r="K117" i="1"/>
  <c r="K107" i="1"/>
  <c r="K93" i="1"/>
  <c r="K86" i="1"/>
  <c r="K81" i="1"/>
  <c r="K73" i="1"/>
  <c r="K58" i="1"/>
  <c r="K51" i="1"/>
  <c r="K43" i="1"/>
  <c r="K35" i="1"/>
  <c r="K18" i="1"/>
  <c r="I25" i="1"/>
  <c r="K453" i="1"/>
  <c r="G7" i="3"/>
  <c r="AN52" i="17"/>
  <c r="AN56" i="17" s="1"/>
  <c r="G11" i="3"/>
  <c r="N24" i="17" s="1"/>
  <c r="AP24" i="17" s="1"/>
  <c r="AR24" i="17" s="1"/>
  <c r="G10" i="3"/>
  <c r="N22" i="17" s="1"/>
  <c r="G23" i="3"/>
  <c r="N34" i="17"/>
  <c r="AP34" i="17" s="1"/>
  <c r="AR34" i="17" s="1"/>
  <c r="X50" i="17"/>
  <c r="AQ49" i="17" l="1"/>
  <c r="N46" i="17"/>
  <c r="AP46" i="17" s="1"/>
  <c r="H580" i="1"/>
  <c r="H583" i="1" s="1"/>
  <c r="K582" i="1" s="1"/>
  <c r="AQ51" i="17"/>
  <c r="AR40" i="17"/>
  <c r="AR38" i="17"/>
  <c r="AR28" i="17"/>
  <c r="AR25" i="17"/>
  <c r="AR15" i="17"/>
  <c r="AR13" i="17"/>
  <c r="AR11" i="17"/>
  <c r="G27" i="3"/>
  <c r="N32" i="17"/>
  <c r="AP32" i="17" s="1"/>
  <c r="AR32" i="17" s="1"/>
  <c r="AR31" i="17"/>
  <c r="AR45" i="17"/>
  <c r="AR43" i="17"/>
  <c r="AR30" i="17"/>
  <c r="AR21" i="17"/>
  <c r="AR17" i="17"/>
  <c r="AR8" i="17"/>
  <c r="AR6" i="17"/>
  <c r="D50" i="17"/>
  <c r="AR5" i="17"/>
  <c r="AR47" i="17"/>
  <c r="AR41" i="17"/>
  <c r="AR39" i="17"/>
  <c r="AR36" i="17"/>
  <c r="AR14" i="17"/>
  <c r="AR12" i="17"/>
  <c r="AR10" i="17"/>
  <c r="K586" i="1"/>
  <c r="AT26" i="17"/>
  <c r="AS26" i="17"/>
  <c r="AS42" i="17"/>
  <c r="AT42" i="17"/>
  <c r="AS25" i="17"/>
  <c r="AT25" i="17"/>
  <c r="AS11" i="17"/>
  <c r="AT11" i="17"/>
  <c r="AS17" i="17"/>
  <c r="AT17" i="17"/>
  <c r="AS47" i="17"/>
  <c r="AT47" i="17"/>
  <c r="AS10" i="17"/>
  <c r="AT10" i="17"/>
  <c r="AS27" i="17"/>
  <c r="AT27" i="17"/>
  <c r="AR46" i="17"/>
  <c r="AN53" i="17"/>
  <c r="AP52" i="17"/>
  <c r="AP53" i="17" s="1"/>
  <c r="AS37" i="17"/>
  <c r="AT37" i="17"/>
  <c r="AR9" i="17"/>
  <c r="AT24" i="17"/>
  <c r="AS24" i="17"/>
  <c r="AS18" i="17"/>
  <c r="AT18" i="17"/>
  <c r="AS31" i="17"/>
  <c r="AT31" i="17"/>
  <c r="AT41" i="17"/>
  <c r="AS41" i="17"/>
  <c r="AT33" i="17"/>
  <c r="AS33" i="17"/>
  <c r="AS40" i="17"/>
  <c r="AT40" i="17"/>
  <c r="AT15" i="17"/>
  <c r="AS15" i="17"/>
  <c r="AS23" i="17"/>
  <c r="AT23" i="17"/>
  <c r="AS45" i="17"/>
  <c r="AT45" i="17"/>
  <c r="AS30" i="17"/>
  <c r="AT30" i="17"/>
  <c r="AS21" i="17"/>
  <c r="AT21" i="17"/>
  <c r="AS8" i="17"/>
  <c r="AT8" i="17"/>
  <c r="AN54" i="17"/>
  <c r="AR48" i="17"/>
  <c r="AS39" i="17"/>
  <c r="AT39" i="17"/>
  <c r="AS14" i="17"/>
  <c r="AT14" i="17"/>
  <c r="AS34" i="17"/>
  <c r="AT34" i="17"/>
  <c r="AT32" i="17"/>
  <c r="AS32" i="17"/>
  <c r="AS20" i="17"/>
  <c r="AT20" i="17"/>
  <c r="AS7" i="17"/>
  <c r="AT7" i="17"/>
  <c r="AS29" i="17"/>
  <c r="AT29" i="17"/>
  <c r="AT38" i="17"/>
  <c r="AS38" i="17"/>
  <c r="AS28" i="17"/>
  <c r="AT28" i="17"/>
  <c r="AS13" i="17"/>
  <c r="AT13" i="17"/>
  <c r="AS43" i="17"/>
  <c r="AT43" i="17"/>
  <c r="AT6" i="17"/>
  <c r="AS6" i="17"/>
  <c r="AP22" i="17"/>
  <c r="AR22" i="17" s="1"/>
  <c r="N49" i="17"/>
  <c r="N51" i="17" s="1"/>
  <c r="AT35" i="17"/>
  <c r="AS35" i="17"/>
  <c r="AT5" i="17"/>
  <c r="AS5" i="17"/>
  <c r="AT36" i="17"/>
  <c r="AS36" i="17"/>
  <c r="AT12" i="17"/>
  <c r="AS12" i="17"/>
  <c r="AS44" i="17"/>
  <c r="AS19" i="17"/>
  <c r="AQ52" i="17"/>
  <c r="O16" i="17"/>
  <c r="AT9" i="17" l="1"/>
  <c r="AS9" i="17"/>
  <c r="AT22" i="17"/>
  <c r="AS22" i="17"/>
  <c r="AS48" i="17"/>
  <c r="AT48" i="17"/>
  <c r="AP16" i="17"/>
  <c r="O49" i="17"/>
  <c r="AP50" i="17" s="1"/>
  <c r="AQ50" i="17" s="1"/>
  <c r="AS46" i="17"/>
  <c r="AT46" i="17"/>
  <c r="AR16" i="17" l="1"/>
  <c r="AP49" i="17"/>
  <c r="AP51" i="17" s="1"/>
  <c r="AS16" i="17" l="1"/>
  <c r="AS49" i="17" s="1"/>
  <c r="AT16" i="17"/>
  <c r="AT49" i="17" s="1"/>
  <c r="AR49" i="17"/>
  <c r="AS50" i="17" l="1"/>
  <c r="AR51" i="17" s="1"/>
</calcChain>
</file>

<file path=xl/comments1.xml><?xml version="1.0" encoding="utf-8"?>
<comments xmlns="http://schemas.openxmlformats.org/spreadsheetml/2006/main">
  <authors>
    <author>UserXP</author>
  </authors>
  <commentList>
    <comment ref="AS29" authorId="0" shapeId="0">
      <text>
        <r>
          <rPr>
            <b/>
            <sz val="8"/>
            <color indexed="81"/>
            <rFont val="Tahoma"/>
            <family val="2"/>
            <charset val="204"/>
          </rPr>
          <t>UserXP:</t>
        </r>
        <r>
          <rPr>
            <sz val="8"/>
            <color indexed="81"/>
            <rFont val="Tahoma"/>
            <family val="2"/>
            <charset val="204"/>
          </rPr>
          <t xml:space="preserve">
Аниклаштириш керак</t>
        </r>
      </text>
    </comment>
  </commentList>
</comments>
</file>

<file path=xl/sharedStrings.xml><?xml version="1.0" encoding="utf-8"?>
<sst xmlns="http://schemas.openxmlformats.org/spreadsheetml/2006/main" count="1429" uniqueCount="896">
  <si>
    <t>(USD Equivalent)</t>
  </si>
  <si>
    <t>Applicable Exchange Rate</t>
  </si>
  <si>
    <t>USD Equivalent</t>
  </si>
  <si>
    <t>Account</t>
  </si>
  <si>
    <t>Code</t>
  </si>
  <si>
    <t>Type</t>
  </si>
  <si>
    <t>Income</t>
  </si>
  <si>
    <t>Membership</t>
  </si>
  <si>
    <t>Cash sales</t>
  </si>
  <si>
    <t>Reimbursed Expenses</t>
  </si>
  <si>
    <t>Expense</t>
  </si>
  <si>
    <t>Receipt/ (Expenditure) of U.S. Dollars</t>
  </si>
  <si>
    <t>Bank hizmati</t>
  </si>
  <si>
    <t>debet</t>
  </si>
  <si>
    <t>Кирим</t>
  </si>
  <si>
    <t>Бошка Харажат</t>
  </si>
  <si>
    <t>Телефон хизмат</t>
  </si>
  <si>
    <t>Касса</t>
  </si>
  <si>
    <t>Инфратузилма солик</t>
  </si>
  <si>
    <t>НДС</t>
  </si>
  <si>
    <t>Мактаб фонди</t>
  </si>
  <si>
    <t>Чиким</t>
  </si>
  <si>
    <t>Иш хакидан укиш харажати</t>
  </si>
  <si>
    <t>Иш хаки</t>
  </si>
  <si>
    <t>Итог</t>
  </si>
  <si>
    <t>Кайтарилди</t>
  </si>
  <si>
    <t>0.7 Ижтимотий сугирта буйича туловлар</t>
  </si>
  <si>
    <t>Материал етказувчи</t>
  </si>
  <si>
    <t>Чикимлар</t>
  </si>
  <si>
    <t>Умумий кирим</t>
  </si>
  <si>
    <t>Банк хисоботи</t>
  </si>
  <si>
    <t>Бошлангич (колдик) Узбек сум</t>
  </si>
  <si>
    <t>Санаси</t>
  </si>
  <si>
    <t>Ташкилот ёки банк оркали бажарганни номи</t>
  </si>
  <si>
    <t>Коди</t>
  </si>
  <si>
    <t>Код расщефровкаси</t>
  </si>
  <si>
    <t>№</t>
  </si>
  <si>
    <t>Умумий кирим ва чиким</t>
  </si>
  <si>
    <t>Жами кирим</t>
  </si>
  <si>
    <t>Йиллик фарк</t>
  </si>
  <si>
    <t>Хисобот ойи колдиги.</t>
  </si>
  <si>
    <t>Суммаси</t>
  </si>
  <si>
    <t xml:space="preserve">v </t>
  </si>
  <si>
    <t>aFvoaFvo</t>
  </si>
  <si>
    <t>Олдинги Дебетор</t>
  </si>
  <si>
    <t>Олдинги дебеторлар</t>
  </si>
  <si>
    <t>Ягона с</t>
  </si>
  <si>
    <t>Бажарилган иш</t>
  </si>
  <si>
    <t>Вактинчалик Молиявий ёрдам</t>
  </si>
  <si>
    <t>Капитал юритиш учун</t>
  </si>
  <si>
    <t>Konst tovar</t>
  </si>
  <si>
    <t>Нотугри келган сум ракамига олинди</t>
  </si>
  <si>
    <t>Столбец1</t>
  </si>
  <si>
    <t>Жарима</t>
  </si>
  <si>
    <t>Kiredit foizlar</t>
  </si>
  <si>
    <t>ТехПД</t>
  </si>
  <si>
    <t>Карши ш. суд ижрочилари</t>
  </si>
  <si>
    <t>КашАрхиви</t>
  </si>
  <si>
    <t>Ташкентский Химико-технологический институт</t>
  </si>
  <si>
    <t>ИДП "UzGazOil"</t>
  </si>
  <si>
    <t>Tender</t>
  </si>
  <si>
    <t>Jarima va pochta harajatlari</t>
  </si>
  <si>
    <t>Жами Чиким</t>
  </si>
  <si>
    <t>Бошка хизматлар</t>
  </si>
  <si>
    <t>Бошка киримлар</t>
  </si>
  <si>
    <t>Шижоат Юлдузи х/к</t>
  </si>
  <si>
    <t>Bank hizmati ПК</t>
  </si>
  <si>
    <t>Сув окова</t>
  </si>
  <si>
    <t>Дипозит х/р га</t>
  </si>
  <si>
    <t>T\r</t>
  </si>
  <si>
    <t xml:space="preserve">                                                                                       </t>
  </si>
  <si>
    <t>D-T</t>
  </si>
  <si>
    <t>K-T</t>
  </si>
  <si>
    <t>D-t</t>
  </si>
  <si>
    <t>K-t</t>
  </si>
  <si>
    <t>Суммарн.</t>
  </si>
  <si>
    <t xml:space="preserve">                                H  I  S  O  B  O  T    R  A  Q  A  M  L  A  R</t>
  </si>
  <si>
    <t>Hisobot yili</t>
  </si>
  <si>
    <t>0150</t>
  </si>
  <si>
    <t>0250</t>
  </si>
  <si>
    <t>2101-НДС фарки харажатга олинди</t>
  </si>
  <si>
    <t>Муншоат моллари</t>
  </si>
  <si>
    <t>Сотиш ва бошка харажатлар</t>
  </si>
  <si>
    <t>Маъмурий харажат</t>
  </si>
  <si>
    <t xml:space="preserve">Эскиришдан олинган </t>
  </si>
  <si>
    <t>Колдик харажат</t>
  </si>
  <si>
    <t>Утгаан йил фойда</t>
  </si>
  <si>
    <t>Шу йил фоййда</t>
  </si>
  <si>
    <t>Дипозит х/р га кайтарилди</t>
  </si>
  <si>
    <t>5437300+120000-31200</t>
  </si>
  <si>
    <t>Бошка соликлар</t>
  </si>
  <si>
    <t>510-Текшириш актига асосан</t>
  </si>
  <si>
    <t>Boshqa ish haqi tulovblari</t>
  </si>
  <si>
    <t>Рислниг Стар</t>
  </si>
  <si>
    <t>Электр хизмати</t>
  </si>
  <si>
    <t>газ</t>
  </si>
  <si>
    <t>Daromad S</t>
  </si>
  <si>
    <t>Yagona S Kamolat</t>
  </si>
  <si>
    <t>Daromad</t>
  </si>
  <si>
    <t>Нафака фонди 25%</t>
  </si>
  <si>
    <t>Нафака фонди 4.5%</t>
  </si>
  <si>
    <t>Даромад солик 9%</t>
  </si>
  <si>
    <t>Ягона Солик туловлари</t>
  </si>
  <si>
    <t>бошка харажатлардан Йул фонди</t>
  </si>
  <si>
    <t>шахар газ</t>
  </si>
  <si>
    <t xml:space="preserve">Сув </t>
  </si>
  <si>
    <t>Банк кредити</t>
  </si>
  <si>
    <t xml:space="preserve">камолот </t>
  </si>
  <si>
    <t>бошка харажатлар жами</t>
  </si>
  <si>
    <t>Маъмурий харажатлар</t>
  </si>
  <si>
    <t>6411Я</t>
  </si>
  <si>
    <t>`0150</t>
  </si>
  <si>
    <t>0120</t>
  </si>
  <si>
    <t>Asosiy vosita</t>
  </si>
  <si>
    <t xml:space="preserve">                               </t>
  </si>
  <si>
    <t>Q kapital</t>
  </si>
  <si>
    <t>Вактинчалик Молиявий ёрдам кайтарилди</t>
  </si>
  <si>
    <t>Моддий бойликлар</t>
  </si>
  <si>
    <t>0130</t>
  </si>
  <si>
    <t>6,5 f ish haqidan</t>
  </si>
  <si>
    <t>Узоқ муддатли ижара бўйича олинадиган жорий тўловлар</t>
  </si>
  <si>
    <t xml:space="preserve">Ижара солиғи </t>
  </si>
  <si>
    <t>6910</t>
  </si>
  <si>
    <t>Тўланадиган қисқа муддатли ижара</t>
  </si>
  <si>
    <t>5112</t>
  </si>
  <si>
    <t>Bank комиссионний</t>
  </si>
  <si>
    <t>6960</t>
  </si>
  <si>
    <t>Даьволар буйича туланадиган счётлар</t>
  </si>
  <si>
    <t>АКТИВ</t>
  </si>
  <si>
    <t>6414</t>
  </si>
  <si>
    <t>ДАСТУРНИ ИШЛАТИШ БУЙИЧА ЙЎРИҚНОМА</t>
  </si>
  <si>
    <t>Хисоблар</t>
  </si>
  <si>
    <t xml:space="preserve"> т/р</t>
  </si>
  <si>
    <t>Номи</t>
  </si>
  <si>
    <t>Тури</t>
  </si>
  <si>
    <t>I ҚИСМ. УЗОҚ МУДДАТЛИ АКТИВЛАР 
I БЎЛИМ. АСОСИЙ ВОСИТАЛАР, НОМОДДИЙ ВА БОШҚА УЗОҚ МУДДАТЛИ АКТИВЛАР</t>
  </si>
  <si>
    <t>0100</t>
  </si>
  <si>
    <t>АСОСИЙ ВОСИТАЛАРНИ
ҲИСОБГА ОЛУВЧИ СЧЁТЛАР</t>
  </si>
  <si>
    <t>А</t>
  </si>
  <si>
    <t>0110</t>
  </si>
  <si>
    <t>Ер</t>
  </si>
  <si>
    <t>0111</t>
  </si>
  <si>
    <t>Ерни ободонлаштириш</t>
  </si>
  <si>
    <t>0112</t>
  </si>
  <si>
    <t>Узоқ муддатли ижара шартномаси бўйича олинган асосий воситаларни ободонлаштириш*</t>
  </si>
  <si>
    <t>Бинолар, иншоотлар ва узатувчи мосламалар</t>
  </si>
  <si>
    <t>Машина ва асбоб-ускуналар</t>
  </si>
  <si>
    <t>0140</t>
  </si>
  <si>
    <t>Мебел ва офис жиҳозлари</t>
  </si>
  <si>
    <t>Компьютер жиҳозлари ва ҳисоблаш техникаси</t>
  </si>
  <si>
    <t>0160</t>
  </si>
  <si>
    <t>Транспорт воситалари</t>
  </si>
  <si>
    <t>0170</t>
  </si>
  <si>
    <t>Ишчи ва маҳсулдор ҳайвонлар</t>
  </si>
  <si>
    <t>0180</t>
  </si>
  <si>
    <t>Кўп йиллик ўсимликлар</t>
  </si>
  <si>
    <t>0190</t>
  </si>
  <si>
    <t>Бошқа асосий воситалар</t>
  </si>
  <si>
    <t>0199</t>
  </si>
  <si>
    <t>Консервация қилинган асосий воситалар</t>
  </si>
  <si>
    <t>0200</t>
  </si>
  <si>
    <t>АСОСИЙ ВОСИТАЛАРНИНГ ЭСКИРИШИНИ
ҲИСОБГА ОЛУВЧИ СЧЁТЛАР</t>
  </si>
  <si>
    <t>КА</t>
  </si>
  <si>
    <t>0211</t>
  </si>
  <si>
    <t>Ерни ободонлаштиришнинг эскириши</t>
  </si>
  <si>
    <t>0212</t>
  </si>
  <si>
    <t>Узоқ муддатли ижара шартномаси бўйича олинган асосий воситаларни ободонлаштиришнинг эскириши</t>
  </si>
  <si>
    <t>0220</t>
  </si>
  <si>
    <t>Бино, иншоот ва узатувчи мосламаларнинг эскириши</t>
  </si>
  <si>
    <t>0230</t>
  </si>
  <si>
    <t>Машина ва асбоб-ускуналарнинг эскириши</t>
  </si>
  <si>
    <t>0240</t>
  </si>
  <si>
    <t>Мебел ва офис жиҳозларининг эскириши</t>
  </si>
  <si>
    <t>Компьютер жиҳозлари ва ҳисоблаш техникасининг эскириши</t>
  </si>
  <si>
    <t>0260</t>
  </si>
  <si>
    <t>Транспорт воситаларининг эскириши</t>
  </si>
  <si>
    <t>0270</t>
  </si>
  <si>
    <t>Ишчи ҳайвонларнинг эскириши</t>
  </si>
  <si>
    <t>0280</t>
  </si>
  <si>
    <t>Кўп йиллик ўсимликларнинг эскириши</t>
  </si>
  <si>
    <t>0290</t>
  </si>
  <si>
    <t>Бошқа асосий воситаларнинг эскириши</t>
  </si>
  <si>
    <t>0299</t>
  </si>
  <si>
    <t>Узоқ муддатли ижара шартномаси бўйича олинган асосий воситаларнинг эскириши</t>
  </si>
  <si>
    <t>0300</t>
  </si>
  <si>
    <t>УЗОҚ МУДДАТЛИ ИЖАРА ШАРТНОМАСИ
БЎЙИЧА ОЛИНГАН АСОСИЙ ВОСИТАЛАРНИ
ҲИСОБГА ОЛУВЧИ СЧЁТЛАР</t>
  </si>
  <si>
    <t>0310</t>
  </si>
  <si>
    <t>Узоқ муддатли ижара шартномаси бўйича олинган асосий воситалар</t>
  </si>
  <si>
    <t>0400</t>
  </si>
  <si>
    <t>НОМОДДИЙ АКТИВЛАРНИ
ҲИСОБГА ОЛУВЧИ СЧЁТЛАР</t>
  </si>
  <si>
    <t>0410</t>
  </si>
  <si>
    <t>Патентлар, лицензиялар ва ноу-хау</t>
  </si>
  <si>
    <t>0420</t>
  </si>
  <si>
    <t>Савдо маркалари, товар белгилари ва саноат намуналари</t>
  </si>
  <si>
    <t>0430</t>
  </si>
  <si>
    <t>Дастурий таъминот</t>
  </si>
  <si>
    <t>0440</t>
  </si>
  <si>
    <t>Ер ва табиат ресурсларидан фойдаланиш ҳуқуқлари</t>
  </si>
  <si>
    <t>0450</t>
  </si>
  <si>
    <t>Ташкилий харажатлар</t>
  </si>
  <si>
    <t>0460</t>
  </si>
  <si>
    <t>Франчайз</t>
  </si>
  <si>
    <t>0470</t>
  </si>
  <si>
    <t>Муаллифлик ҳуқуқлари</t>
  </si>
  <si>
    <t>0480</t>
  </si>
  <si>
    <t>Гудвилл</t>
  </si>
  <si>
    <t>0490</t>
  </si>
  <si>
    <t>Бошқа номоддий активлар</t>
  </si>
  <si>
    <t>0500</t>
  </si>
  <si>
    <t>НОМОДДИЙ АКТИВЛАР АМОРТИЗАЦИЯСИНИ
ҲИСОБГА ОЛУВЧИ СЧЁТЛАР</t>
  </si>
  <si>
    <t>0510</t>
  </si>
  <si>
    <t>Патентлар, лицензиялар ва ноу-хаунинг амортизацияси</t>
  </si>
  <si>
    <t>0520</t>
  </si>
  <si>
    <t>Савдо маркалари, товар белгилари ва саноат намуналарининг амортизацияси</t>
  </si>
  <si>
    <t>0530</t>
  </si>
  <si>
    <t>Дастурий таъминотнинг амортизацияси</t>
  </si>
  <si>
    <t>0540</t>
  </si>
  <si>
    <t>Ер ва табиат ресурсларидан фойдаланиш ҳуқуқларининг амортизацияси</t>
  </si>
  <si>
    <t>0550</t>
  </si>
  <si>
    <t>Ташкилий харажатларнинг амортизацияси</t>
  </si>
  <si>
    <t>0560</t>
  </si>
  <si>
    <t>Франчайзнинг амортизацияси</t>
  </si>
  <si>
    <t>0570</t>
  </si>
  <si>
    <t>Муаллифлик ҳуқуқларининг амортизацияси</t>
  </si>
  <si>
    <t>0590</t>
  </si>
  <si>
    <t>Бошқа номоддий активларнинг амортизацияси</t>
  </si>
  <si>
    <t>0600</t>
  </si>
  <si>
    <t>УЗОҚ МУДДАТЛИ ИНВЕСТИЦИЯЛАРНИ
ҲИСОБГА ОЛУВЧИ СЧЁТЛАР</t>
  </si>
  <si>
    <t>0610</t>
  </si>
  <si>
    <t>Қимматли қоғозлар</t>
  </si>
  <si>
    <t>0620</t>
  </si>
  <si>
    <t>Шўъба хўжалик жамиятларига инвестициялар</t>
  </si>
  <si>
    <t>0630</t>
  </si>
  <si>
    <t>Қарам хўжалик жамиятларига инвестициялар</t>
  </si>
  <si>
    <t>0640</t>
  </si>
  <si>
    <t>Чет эл капитали мавжуд бўлган корхоналарга инвестициялар</t>
  </si>
  <si>
    <t>0690</t>
  </si>
  <si>
    <t>Бошқа узоқ муддатли инвестициялар</t>
  </si>
  <si>
    <t>0700</t>
  </si>
  <si>
    <t>ЎРНАТИЛАДИГАН АСБОБ-УСКУНАЛАРНИ
ҲИСОБГА ОЛУВЧИ СЧЁТЛАР</t>
  </si>
  <si>
    <t>0710</t>
  </si>
  <si>
    <t>Ўрнатиладиган асбоб-ускуналар - маҳаллий</t>
  </si>
  <si>
    <t>0720</t>
  </si>
  <si>
    <t>Ўрнатиладиган асбоб-ускуналар - хорижий</t>
  </si>
  <si>
    <t>0800</t>
  </si>
  <si>
    <t>КАПИТАЛ ҚУЙИЛМАЛАРНИ
ҲИСОБГА ОЛУВЧИ СЧЁТЛАР</t>
  </si>
  <si>
    <t>0810</t>
  </si>
  <si>
    <t>Тугалланмаган қурилиш</t>
  </si>
  <si>
    <t>0820</t>
  </si>
  <si>
    <t>Асосий воситаларни харид қилиш</t>
  </si>
  <si>
    <t>0830</t>
  </si>
  <si>
    <t>Номоддий активларни харид қилиш</t>
  </si>
  <si>
    <t>0840</t>
  </si>
  <si>
    <t>Асосий подани ташкил қилиш</t>
  </si>
  <si>
    <t>0850</t>
  </si>
  <si>
    <t>Ерни ободонлаштиришга капитал қуйилмалар</t>
  </si>
  <si>
    <t>0860</t>
  </si>
  <si>
    <t>Узоқ муддатли ижара шартномаси бўйича олинган асосий воситаларга капитал қуйилмалар</t>
  </si>
  <si>
    <t>0890</t>
  </si>
  <si>
    <t>Бошқа капитал қуйилмалар</t>
  </si>
  <si>
    <t>0900</t>
  </si>
  <si>
    <t>УЗОҚ МУДДАТЛИ ДЕБИТОР ҚАРЗЛАРИ ВА
КЕЧИКТИРИЛГАН ХАРАЖАТЛАРНИ
ҲИСОБГА ОЛУВЧИ СЧЁТЛАР</t>
  </si>
  <si>
    <t>0910</t>
  </si>
  <si>
    <t>Олинган векселлар</t>
  </si>
  <si>
    <t>0920</t>
  </si>
  <si>
    <t>Узоқ муддатли ижара бўйича олинадиган тўловлар</t>
  </si>
  <si>
    <t>0930</t>
  </si>
  <si>
    <t>Ходимларнинг узоқ муддатли қарзлари</t>
  </si>
  <si>
    <t>0940</t>
  </si>
  <si>
    <t>Бошқа узоқ муддатли дебитор қарзлар</t>
  </si>
  <si>
    <t>0950</t>
  </si>
  <si>
    <t>Вақтинчалик фарқлар бўйича кечиктирилган даромад (фойда) солиғи</t>
  </si>
  <si>
    <t>0960</t>
  </si>
  <si>
    <t>Дисконт (чегирма)лар бўйича узоқ муддатли кечиктирилган харажатлар</t>
  </si>
  <si>
    <t>0990</t>
  </si>
  <si>
    <t>Бошқа узоқ муддатли кечиктирилган харажатлар</t>
  </si>
  <si>
    <t>II ҚИСМ. ЖОРИЙ АКТИВЛАР
II БЎЛИМ. ТОВАР-МОДДИЙ ЗАХИРАЛАРИ</t>
  </si>
  <si>
    <t>1000</t>
  </si>
  <si>
    <t>МАТЕРИАЛЛАРНИ ҲИСОБГА ОЛУВЧИ СЧЁТЛАР</t>
  </si>
  <si>
    <t>1010</t>
  </si>
  <si>
    <t>Хом-ашё ва материаллар</t>
  </si>
  <si>
    <t>1020</t>
  </si>
  <si>
    <t>Сотиб олинган ярим тайёр маҳсулотлар ва бутловчи буюмлар</t>
  </si>
  <si>
    <t>1030</t>
  </si>
  <si>
    <t>Ёқилғилар</t>
  </si>
  <si>
    <t>1040</t>
  </si>
  <si>
    <t>Эҳтиёт қисмлар</t>
  </si>
  <si>
    <t>1050</t>
  </si>
  <si>
    <t>Қурилиш материаллари</t>
  </si>
  <si>
    <t>1060</t>
  </si>
  <si>
    <t>Идиш ва идишбоб материаллар</t>
  </si>
  <si>
    <t>1070</t>
  </si>
  <si>
    <t>Четга қайта ишлаш учун берилган материаллар</t>
  </si>
  <si>
    <t>1080</t>
  </si>
  <si>
    <t>Инвентар ва хўжалик жиҳозлари</t>
  </si>
  <si>
    <t>1090</t>
  </si>
  <si>
    <t>Бошқа материаллар</t>
  </si>
  <si>
    <t>1100</t>
  </si>
  <si>
    <t>ЎСТИРИШДАГИ ВА БОҚУВДАГИ
ҲАЙВОНЛАРНИ ҲИСОБГА ОЛУВЧИ СЧЁТЛАР</t>
  </si>
  <si>
    <t>1110</t>
  </si>
  <si>
    <t>Ўстиришдаги ҳайвонлар</t>
  </si>
  <si>
    <t>1120</t>
  </si>
  <si>
    <t>Бўрдоқидаги ҳайвонлар</t>
  </si>
  <si>
    <t>1200</t>
  </si>
  <si>
    <t>1300</t>
  </si>
  <si>
    <t>1400</t>
  </si>
  <si>
    <t>1500</t>
  </si>
  <si>
    <t>МАТЕРИАЛЛАРНИ ТАЙЁРЛАШ ВА ХАРИД
ҚИЛИШНИ ҲИСОБГА ОЛУВЧИ СЧЁТЛАР</t>
  </si>
  <si>
    <t>1510</t>
  </si>
  <si>
    <t>Материалларни тайёрлаш ва харид қилиш</t>
  </si>
  <si>
    <t>1600</t>
  </si>
  <si>
    <t>МАТЕРИАЛЛАР ҚИЙМАТИДАГИ
ФАРҚЛАРНИ ҲИСОБГА ОЛУВЧИ СЧЁТЛАР</t>
  </si>
  <si>
    <t>1610</t>
  </si>
  <si>
    <t>Материаллар қийматидаги фарқлар</t>
  </si>
  <si>
    <t>1700</t>
  </si>
  <si>
    <t>1800</t>
  </si>
  <si>
    <t>1900</t>
  </si>
  <si>
    <t>2000</t>
  </si>
  <si>
    <t>АСОСИЙ ИШЛАБ ЧИҚАРИШНИ
ҲИСОБГА ОЛУВЧИ СЧЁТЛАР</t>
  </si>
  <si>
    <t>2010</t>
  </si>
  <si>
    <t>Асосий ишлаб чиқариш</t>
  </si>
  <si>
    <t>2100</t>
  </si>
  <si>
    <t>ЎЗИДА ИШЛАБ ЧИҚАРИЛГАН ЯРИМ ТАЙЁР
МАҲСУЛОТЛАРНИ ҲИСОБГА ОЛУВЧИ СЧЁТЛАР</t>
  </si>
  <si>
    <t>2110</t>
  </si>
  <si>
    <t>Ўзида ишлаб чиқарилган ярим тайёр маҳсулотлар</t>
  </si>
  <si>
    <t>2200</t>
  </si>
  <si>
    <t>2300</t>
  </si>
  <si>
    <t>ЁРДАМЧИ ИШЛАБ ЧИҚАРИШНИ
ҲИСОБГА ОЛУВЧИ СЧЁТЛАР</t>
  </si>
  <si>
    <t>2310</t>
  </si>
  <si>
    <t>Ёрдамчи ишлаб чиқариш</t>
  </si>
  <si>
    <t>2400</t>
  </si>
  <si>
    <t>2500</t>
  </si>
  <si>
    <t>УМУМИШЛАБЧИҚАРИШ ХАРАЖАТЛАРИНИ
ҲИСОБГА ОЛУВЧИ СЧЁТЛАР</t>
  </si>
  <si>
    <t>2510</t>
  </si>
  <si>
    <t>Умумишлабчиқариш харажатлари</t>
  </si>
  <si>
    <t>2600</t>
  </si>
  <si>
    <t>ИШЛАБ ЧИҚАРИШДАГИ ЯРОҚСИЗ
МАҲСУЛОТЛАРНИ ҲИСОБГА ОЛУВЧИ СЧЁТЛАР</t>
  </si>
  <si>
    <t>2610</t>
  </si>
  <si>
    <t>Ишлаб чиқаришдаги яроқсиз маҳсулотлар</t>
  </si>
  <si>
    <t>2700</t>
  </si>
  <si>
    <t>ХИЗМАТ КЎРСАТУВЧИ ХЎЖАЛИКЛАРНИ
ҲИСОБГА ОЛУВЧИ СЧЁТЛАР</t>
  </si>
  <si>
    <t>2710</t>
  </si>
  <si>
    <t>Хизмат кўрсатувчи хўжаликлар</t>
  </si>
  <si>
    <t>2800</t>
  </si>
  <si>
    <t>ТАЙЁР МАҲСУЛОТЛАРНИ
ҲИСОБГА ОЛУВЧИ СЧЁТЛАР</t>
  </si>
  <si>
    <t>2810</t>
  </si>
  <si>
    <t>Омбордаги тайёр маҳсулотлар</t>
  </si>
  <si>
    <t>2820</t>
  </si>
  <si>
    <t>Кўргазмадаги тайёр маҳсулотлар</t>
  </si>
  <si>
    <t>2830</t>
  </si>
  <si>
    <t>Комиссияга берилган тайёр маҳсулотлар</t>
  </si>
  <si>
    <t>2900</t>
  </si>
  <si>
    <t>ТОВАРЛАРНИ ҲИСОБГА ОЛУВЧИ СЧЁТЛАР</t>
  </si>
  <si>
    <t>2910</t>
  </si>
  <si>
    <t>Омбордаги товарлар</t>
  </si>
  <si>
    <t>2920</t>
  </si>
  <si>
    <t>Чакана савдодаги товарлар</t>
  </si>
  <si>
    <t>2930</t>
  </si>
  <si>
    <t>Кўргазмадаги товарлар</t>
  </si>
  <si>
    <t>2940</t>
  </si>
  <si>
    <t>Прокатдаги буюмлар</t>
  </si>
  <si>
    <t>2950</t>
  </si>
  <si>
    <t>Товарлар билан банд ва бўш идишлар</t>
  </si>
  <si>
    <t>2960</t>
  </si>
  <si>
    <t>Комиссияга берилган товарлар</t>
  </si>
  <si>
    <t>2970</t>
  </si>
  <si>
    <t>Йўлдаги товарлар</t>
  </si>
  <si>
    <t>2980</t>
  </si>
  <si>
    <t>Савдо устамаси</t>
  </si>
  <si>
    <t>2990</t>
  </si>
  <si>
    <t>Бошқа товарлар</t>
  </si>
  <si>
    <t>III БЎЛИМ. КЕЛГУСИ ДАВР ХАРАЖАТЛАРИ ВА
КЕЧИКТИРИЛГАН ХАРАЖАТЛАР - ЖОРИЙ ҚИСМИ</t>
  </si>
  <si>
    <t>3000</t>
  </si>
  <si>
    <t>3100</t>
  </si>
  <si>
    <t>КЕЛГУСИ ДАВР ХАРАЖАТЛАРИНИ
ҲИСОБГА ОЛУВЧИ СЧЁТЛАР</t>
  </si>
  <si>
    <t>3110</t>
  </si>
  <si>
    <t>Олдиндан тўланган ижара ҳақи</t>
  </si>
  <si>
    <t>3120</t>
  </si>
  <si>
    <t>Олдиндан тўланган хизмат ҳақи</t>
  </si>
  <si>
    <t>3190</t>
  </si>
  <si>
    <t>Бошқа келгуси давр харажатлари</t>
  </si>
  <si>
    <t>3200</t>
  </si>
  <si>
    <t>КЕЧИКТИРИЛГАН ХАРАЖАТЛАРНИ
ҲИСОБГА ОЛУВЧИ СЧЁТЛАР</t>
  </si>
  <si>
    <t>3210</t>
  </si>
  <si>
    <t>3220</t>
  </si>
  <si>
    <t>Дисконт (чегирма)лар бўйича кечиктирилган харажатлар</t>
  </si>
  <si>
    <t>3290</t>
  </si>
  <si>
    <t>Бошқа кечиктирилган харажатлар</t>
  </si>
  <si>
    <t>3300</t>
  </si>
  <si>
    <t>3400</t>
  </si>
  <si>
    <t>3500</t>
  </si>
  <si>
    <t>3600</t>
  </si>
  <si>
    <t>3700</t>
  </si>
  <si>
    <t>3800</t>
  </si>
  <si>
    <t>3900</t>
  </si>
  <si>
    <t>IV БЎЛИМ. ОЛИНАДИГАН СЧЁТЛАР - ЖОРИЙ ҚИСМИ</t>
  </si>
  <si>
    <t>4000</t>
  </si>
  <si>
    <t>ОЛИНАДИГАН СЧЁТЛАР</t>
  </si>
  <si>
    <t>4010</t>
  </si>
  <si>
    <t>Харидорлар ва буюртмачилардан олинадиган счётлар</t>
  </si>
  <si>
    <t>4020</t>
  </si>
  <si>
    <t>4100</t>
  </si>
  <si>
    <t>АЖРАТИЛГАН БЎЛИНМАЛАР, ШЎЪБА ВА
ҚАРАМ ХЎЖАЛИК ЖАМИЯТЛАРИДАН
ОЛИНАДИГАН СЧЁТЛАР</t>
  </si>
  <si>
    <t>4110</t>
  </si>
  <si>
    <t>Ажратилган бўлинмалардан олинадиган счётлар</t>
  </si>
  <si>
    <t>4120</t>
  </si>
  <si>
    <t>Шўъба ва қарам хўжалик жамиятларидан олинадиган счётлар</t>
  </si>
  <si>
    <t>4200</t>
  </si>
  <si>
    <t>ХОДИМЛАРГА БЕРИЛГАН БЎНАКЛАРНИ
ҲИСОБГА ОЛУВЧИ СЧЁТЛАР</t>
  </si>
  <si>
    <t>4210</t>
  </si>
  <si>
    <t>Меҳнат ҳақи бўйича берилган бўнаклар</t>
  </si>
  <si>
    <t>4220</t>
  </si>
  <si>
    <t>Хизмат сафарларига берилган бўнаклар</t>
  </si>
  <si>
    <t>4230</t>
  </si>
  <si>
    <t>Умумхўжалик харажатлари учун берилган бўнаклар</t>
  </si>
  <si>
    <t>4290</t>
  </si>
  <si>
    <t>Ходимларга берилган бошқа бўнаклар</t>
  </si>
  <si>
    <t>4300</t>
  </si>
  <si>
    <t>МОЛ ЕТКАЗИБ БЕРУВЧИЛАР ВА ПУДРАТЧИЛАРГА
БЕРИЛГАН БЎНАКЛАРНИ ҲИСОБГА ОЛУВЧИ СЧЁТЛАР</t>
  </si>
  <si>
    <t>4310</t>
  </si>
  <si>
    <t>ТМҚлар учун мол етказиб берувчилар ва пудратчиларга берилган бўнаклар</t>
  </si>
  <si>
    <t>4320</t>
  </si>
  <si>
    <t>Узоқ муддатли активлар учун мол етказиб берувчилар ва пудратчиларга берилган бўнаклар</t>
  </si>
  <si>
    <t>4330</t>
  </si>
  <si>
    <t>Бошқа берилган бўнаклар</t>
  </si>
  <si>
    <t>4400</t>
  </si>
  <si>
    <t>БЮДЖЕТГА БЎНАК ТЎЛОВЛАРИНИ
ҲИСОБГА ОЛУВЧИ СЧЁТЛАР</t>
  </si>
  <si>
    <t>4410</t>
  </si>
  <si>
    <t>Бюджетга солиқлар ва йиғимлар бўйича бўнак тўловлари (турлари бўйича)</t>
  </si>
  <si>
    <t>4411</t>
  </si>
  <si>
    <t>Даромад солиғи (ишчилардан)</t>
  </si>
  <si>
    <t>4412</t>
  </si>
  <si>
    <t>Қушимча қиймат солиғи</t>
  </si>
  <si>
    <t>4413</t>
  </si>
  <si>
    <t>Фойда солиғи</t>
  </si>
  <si>
    <t>4414</t>
  </si>
  <si>
    <t>Мулк солиғи</t>
  </si>
  <si>
    <t>4415</t>
  </si>
  <si>
    <t>Инфраструктура солиғи</t>
  </si>
  <si>
    <t>4416</t>
  </si>
  <si>
    <t>Ялпи даромад солиғи</t>
  </si>
  <si>
    <t>4417</t>
  </si>
  <si>
    <t>Ягона солиқ тўлови</t>
  </si>
  <si>
    <t>4418</t>
  </si>
  <si>
    <t>Мактаб солиғи</t>
  </si>
  <si>
    <t>4419</t>
  </si>
  <si>
    <t>4500</t>
  </si>
  <si>
    <t>МАҚСАДЛИ ДАВЛАТ ЖАМҒАРМАЛАРИГА ВА
СУҒУРТАЛАР БЎЙИЧА БЎНАК ТЎЛОВЛАРИНИ
ҲИСОБГА ОЛУВЧИ СЧЁТЛАР</t>
  </si>
  <si>
    <t>4510</t>
  </si>
  <si>
    <t>Суғурталар бўйича бўнак тўловлари</t>
  </si>
  <si>
    <t>4520</t>
  </si>
  <si>
    <t>Мақсадли давлат жамғармаларига бўнак тўловлари</t>
  </si>
  <si>
    <t>4521</t>
  </si>
  <si>
    <t>Ягона ижтимоий тўлов</t>
  </si>
  <si>
    <t>4522</t>
  </si>
  <si>
    <t>Пенсия жамгармаси 0,7%</t>
  </si>
  <si>
    <t>4523</t>
  </si>
  <si>
    <t>Пенсия жамгармаси 4.5%</t>
  </si>
  <si>
    <t>4524</t>
  </si>
  <si>
    <t>Ягона йул фонди 1,5%</t>
  </si>
  <si>
    <t>4526</t>
  </si>
  <si>
    <t>Ягона йул фонди 1%</t>
  </si>
  <si>
    <t>4527</t>
  </si>
  <si>
    <t>Касаба уюшмаси 1%</t>
  </si>
  <si>
    <t>4528</t>
  </si>
  <si>
    <t>4529</t>
  </si>
  <si>
    <t>4530</t>
  </si>
  <si>
    <t xml:space="preserve">Фуқароларнинг жамғариб бориладиган пенсия таъминоти </t>
  </si>
  <si>
    <t>4600</t>
  </si>
  <si>
    <t>УСТАВ КАПИТАЛИГА ТАЪСИСЧИЛАРНИНГ
УЛУШЛАРИ БЎЙИЧА ҚАРЗИНИ
ҲИСОБГА ОЛУВЧИ СЧЁТЛАР</t>
  </si>
  <si>
    <t>4610</t>
  </si>
  <si>
    <t>Устав капиталига таъсисчиларнинг улушлари бўйича қарзи</t>
  </si>
  <si>
    <t>4700</t>
  </si>
  <si>
    <t>ХОДИМЛАРНИНГ БОШҚА ОПЕРАЦИЯЛАР
БЎЙИЧА ҚАРЗИНИ ҲИСОБГА ОЛУВЧИ СЧЁТЛАР</t>
  </si>
  <si>
    <t>4710</t>
  </si>
  <si>
    <t>Кредитга сотилган товарлар бўйича ходимларнинг қарзи</t>
  </si>
  <si>
    <t>4720</t>
  </si>
  <si>
    <t>Берилган қарзлар бўйича ходимларнинг қарзи</t>
  </si>
  <si>
    <t>4730</t>
  </si>
  <si>
    <t>Моддий зарарни қоплаш бўйича ходимларнинг қарзи</t>
  </si>
  <si>
    <t>4790</t>
  </si>
  <si>
    <t>Ходимларнинг бошқа қарзлари</t>
  </si>
  <si>
    <t>4800</t>
  </si>
  <si>
    <t>ТУРЛИ ДЕБИТОРЛАР ҚАРЗЛАРИНИ
ҲИСОБГА ОЛУВЧИ СЧЁТЛАР</t>
  </si>
  <si>
    <t>4810</t>
  </si>
  <si>
    <t>4820</t>
  </si>
  <si>
    <t>Қисқа муддатли ижара бўйича олинадиган тўловлар</t>
  </si>
  <si>
    <t>4830</t>
  </si>
  <si>
    <t>Олинадиган фоизлар</t>
  </si>
  <si>
    <t>4840</t>
  </si>
  <si>
    <t>Олинадиган дивидендлар</t>
  </si>
  <si>
    <t>4850</t>
  </si>
  <si>
    <t>Олинадиган роялти</t>
  </si>
  <si>
    <t>4860</t>
  </si>
  <si>
    <t>Даъволар бўйича олинадиган счётлар</t>
  </si>
  <si>
    <t>4890</t>
  </si>
  <si>
    <t>Бошқа дебиторлар қарзлари</t>
  </si>
  <si>
    <t>4900</t>
  </si>
  <si>
    <t>ДАРГУМОН ҚАРЗЛАР БЎЙИЧА
РЕЗЕРВНИ ҲИСОБГА ОЛУВЧИ СЧЁТЛАР</t>
  </si>
  <si>
    <t>4910</t>
  </si>
  <si>
    <t>Даргумон қарзлар бўйича резерв</t>
  </si>
  <si>
    <t>V БЎЛИМ. ПУЛ МАБЛАҒЛАРИ, ҚИСҚА МУДДАТЛИ
ИНВЕСТИЦИЯЛАР ВА БОШҚА ЖОРИЙ АКТИВЛАР</t>
  </si>
  <si>
    <t>5000</t>
  </si>
  <si>
    <t>КАССАДАГИ ПУЛ МАБЛАҒЛАРИНИ
ҲИСОБГА ОЛУВЧИ СЧЁТЛАР</t>
  </si>
  <si>
    <t>5010</t>
  </si>
  <si>
    <t>Миллий валютадаги пул маблағлари</t>
  </si>
  <si>
    <t>5020</t>
  </si>
  <si>
    <t>Чет эл валютасидаги пул маблағлари</t>
  </si>
  <si>
    <t>5100</t>
  </si>
  <si>
    <t>ҲИСОБ-КИТОБ СЧЁТИДАГИ ПУЛ МАБЛАҒЛАРИНИ
ҲИСОБГА ОЛУВЧИ СЧЁТЛАР</t>
  </si>
  <si>
    <t>5110</t>
  </si>
  <si>
    <t>Ҳисоб-китоб счёти</t>
  </si>
  <si>
    <t>5200</t>
  </si>
  <si>
    <t>ЧЕТ ЭЛ ВАЛЮТАСИДАГИ ПУЛ МАБЛАҒЛАРИНИ
ҲИСОБГА ОЛУВЧИ СЧЁТЛАР</t>
  </si>
  <si>
    <t>5210</t>
  </si>
  <si>
    <t>Мамлакат ичидаги валюта счётлари</t>
  </si>
  <si>
    <t>5220</t>
  </si>
  <si>
    <t>Чет элдаги валюта счётлари</t>
  </si>
  <si>
    <t>5300</t>
  </si>
  <si>
    <t>5400</t>
  </si>
  <si>
    <t>5500</t>
  </si>
  <si>
    <t>БАНКДАГИ МАХСУС СЧЁТЛАРДАГИ ПУЛ
МАБЛАҒЛАРИНИ ҲИСОБГА ОЛУВЧИ СЧЁТЛАР</t>
  </si>
  <si>
    <t>5510</t>
  </si>
  <si>
    <t>Аккредитивлар</t>
  </si>
  <si>
    <t>5520</t>
  </si>
  <si>
    <t>Чек дафтарчалари</t>
  </si>
  <si>
    <t>5530</t>
  </si>
  <si>
    <t>Бошқа махсус счётлар</t>
  </si>
  <si>
    <t>5600</t>
  </si>
  <si>
    <t>ПУЛ ЭКВИВАЛЕНТЛАРИНИ
ҲИСОБГА ОЛУВЧИ СЧЁТЛАР</t>
  </si>
  <si>
    <t>5610</t>
  </si>
  <si>
    <t>Пул эквивалентлари (турлари бўйича)</t>
  </si>
  <si>
    <t>5700</t>
  </si>
  <si>
    <t>ЙЎЛДАГИ ПУЛ МАБЛАҒ (ЎТКАЗМА)ЛАРИНИ
ҲИСОБГА ОЛУВЧИ СЧЁТЛАР</t>
  </si>
  <si>
    <t>5710</t>
  </si>
  <si>
    <t>Йўлдаги пул маблағ (ўтказма)лари</t>
  </si>
  <si>
    <t>5800</t>
  </si>
  <si>
    <t>ҚИСҚА МУДДАТЛИ ИНВЕСТИЦИЯЛАРНИ
ҲИСОБГА ОЛУВЧИ СЧЁТЛАР</t>
  </si>
  <si>
    <t>5810</t>
  </si>
  <si>
    <t>5820</t>
  </si>
  <si>
    <t>Берилган қисқа муддатли қарзлар</t>
  </si>
  <si>
    <t>5890</t>
  </si>
  <si>
    <t>Бошқа жорий инвестициялар</t>
  </si>
  <si>
    <t>5900</t>
  </si>
  <si>
    <t>КАМОМАДЛАР ВА ҚИЙМАТЛИКЛАРНИНГ
БУЗИЛИШИДАН ЙЎҚОТИШЛАР ВА БОШҚА
ЖОРИЙ АКТИВЛАРНИ ҲИСОБГА ОЛУВЧИ СЧЁТЛАР</t>
  </si>
  <si>
    <t>5910</t>
  </si>
  <si>
    <t>Камомадлар ва қийматликларнинг бузилишидан йўқотишлар</t>
  </si>
  <si>
    <t>5920</t>
  </si>
  <si>
    <t>Бошқа жорий активлар</t>
  </si>
  <si>
    <t>III ҚИСМ. МАЖБУРИЯТЛАР</t>
  </si>
  <si>
    <t>VI БЎЛИМ. ЖОРИЙ МАЖБУРИЯТЛАР</t>
  </si>
  <si>
    <t>6000</t>
  </si>
  <si>
    <t>МОЛ ЕТКАЗИБ БЕРУВЧИЛАР ВА
ПУДРАТЧИЛАРГА ТЎЛАНАДИГАН СЧЁТЛАР</t>
  </si>
  <si>
    <t>П</t>
  </si>
  <si>
    <t>6010</t>
  </si>
  <si>
    <t>Мол етказиб берувчилар ва пудратчиларга тўланадиган счётлар</t>
  </si>
  <si>
    <t>6020</t>
  </si>
  <si>
    <t>Берилган векселлар</t>
  </si>
  <si>
    <t>6100</t>
  </si>
  <si>
    <t>АЖРАТИЛГАН БЎЛИНМАЛАР, ШЎЪБА ВА
ҚАРАМ ХЎЖАЛИК ЖАМИЯТЛАРИГА
ТЎЛАНАДИГАН СЧЁТЛАР</t>
  </si>
  <si>
    <t>6110</t>
  </si>
  <si>
    <t>Ажратилган бўлинмаларга тўланадиган счётлар</t>
  </si>
  <si>
    <t>6120</t>
  </si>
  <si>
    <t>Шўъба ва қарам хўжалик жамиятларига тўланадиган счётлар</t>
  </si>
  <si>
    <t>6200</t>
  </si>
  <si>
    <t>КЕЧИКТИРИЛГАН МАЖБУРИЯТЛАРНИ
ҲИСОБГА ОЛУВЧИ СЧЁТЛАР</t>
  </si>
  <si>
    <t>6210</t>
  </si>
  <si>
    <t>Дисконт (чегирма)лар кўринишидаги кечиктирилган даромадлар</t>
  </si>
  <si>
    <t>6220</t>
  </si>
  <si>
    <t>Мукофот (устама)лар кўринишидаги кечиктирилган даромадлар</t>
  </si>
  <si>
    <t>6230</t>
  </si>
  <si>
    <t>Бошқа кечиктирилган даромадлар</t>
  </si>
  <si>
    <t>6240</t>
  </si>
  <si>
    <t>Солиқлар ва мажбурий тўловлар бўйича кечиктирилган мажбуриятлар</t>
  </si>
  <si>
    <t>6250</t>
  </si>
  <si>
    <t>Вақтинчалик фарқлар бўйича кечиктирилган даромад (фойда) солиғи бўйича мажбуриятлар</t>
  </si>
  <si>
    <t>6290</t>
  </si>
  <si>
    <t>Бошқа кечиктирилган мажбуриятлар</t>
  </si>
  <si>
    <t>6300</t>
  </si>
  <si>
    <t>ОЛИНГАН БЎНАКЛАРНИ ҲИСОБГА
ОЛУВЧИ СЧЁТЛАР</t>
  </si>
  <si>
    <t>6310</t>
  </si>
  <si>
    <t>Харидорлар ва буюртмачилардан олинган бўнаклар</t>
  </si>
  <si>
    <t>6320</t>
  </si>
  <si>
    <t>Акцияга обуначилардан олинган бўнаклар</t>
  </si>
  <si>
    <t>6390</t>
  </si>
  <si>
    <t>Бошқа олинган бўнаклар</t>
  </si>
  <si>
    <t>6400</t>
  </si>
  <si>
    <t>БЮДЖЕТГА ТЎЛОВЛАР БЎЙИЧА ҚАРЗНИ
ҲИСОБГА ОЛУВЧИ СЧЁТЛАР</t>
  </si>
  <si>
    <t>6410</t>
  </si>
  <si>
    <t>Бюджетга тўловлар бўйича қарз (турлари бўйича)</t>
  </si>
  <si>
    <t>6411</t>
  </si>
  <si>
    <t>6412</t>
  </si>
  <si>
    <t>6413</t>
  </si>
  <si>
    <t>6415</t>
  </si>
  <si>
    <t>6416</t>
  </si>
  <si>
    <t>6417</t>
  </si>
  <si>
    <t>6418</t>
  </si>
  <si>
    <t>6419</t>
  </si>
  <si>
    <t>6500</t>
  </si>
  <si>
    <t>СУҒУРТА ВА МАҚСАДЛИ ДАВЛАТ
ЖАМҒАРМАЛАРИГА ТЎЛОВЛАР БЎЙИЧА
ҚАРЗНИ ҲИСОБГА ОЛУВЧИ СЧЁТЛАР</t>
  </si>
  <si>
    <t>6510</t>
  </si>
  <si>
    <t>Суғурта бўйича тўловлар</t>
  </si>
  <si>
    <t>6520</t>
  </si>
  <si>
    <t>Мақсадли давлат жамғармаларига тўловлар</t>
  </si>
  <si>
    <t>6521</t>
  </si>
  <si>
    <t>6522</t>
  </si>
  <si>
    <t>6523</t>
  </si>
  <si>
    <t>Пенсия жамгармаси 2,5%</t>
  </si>
  <si>
    <t>6524</t>
  </si>
  <si>
    <t>6525</t>
  </si>
  <si>
    <t>6526</t>
  </si>
  <si>
    <t>6527</t>
  </si>
  <si>
    <t>Камолот жамғармаси</t>
  </si>
  <si>
    <t>6528</t>
  </si>
  <si>
    <t>6529</t>
  </si>
  <si>
    <t>6530</t>
  </si>
  <si>
    <t>6600</t>
  </si>
  <si>
    <t>ТАЪСИСЧИЛАРГА БЎЛГАН ҚАРЗНИ
ҲИСОБГА ОЛУВЧИ СЧЁТЛАР</t>
  </si>
  <si>
    <t>6610</t>
  </si>
  <si>
    <t>Тўланадиган дивидендлар</t>
  </si>
  <si>
    <t>6620</t>
  </si>
  <si>
    <t>Чиқиб кетаётган таъсисчиларга улушлари бўйича қарз</t>
  </si>
  <si>
    <t>6700</t>
  </si>
  <si>
    <t>МЕҲНАТ ҲАҚИ БЎЙИЧА ХОДИМ БИЛАН
ҲИСОБЛАШИШЛАРНИ ҲИСОБГА
ОЛУВЧИ СЧЁТЛАР</t>
  </si>
  <si>
    <t>6710</t>
  </si>
  <si>
    <t>Меҳнат ҳақи бўйича ходим билан ҳисоблашишлар</t>
  </si>
  <si>
    <t>6720</t>
  </si>
  <si>
    <t>Депонентланган иш ҳақи</t>
  </si>
  <si>
    <t>6800</t>
  </si>
  <si>
    <t>ҚИСҚА МУДДАТЛИ КРЕДИТЛАР ВА
ҚАРЗЛАРНИ ҲИСОБГА ОЛУВЧИ СЧЁТЛАР</t>
  </si>
  <si>
    <t>6810</t>
  </si>
  <si>
    <t>Қисқа муддатли банк кредитлари</t>
  </si>
  <si>
    <t>6820</t>
  </si>
  <si>
    <t>Қисқа муддатли қарзлар</t>
  </si>
  <si>
    <t>6830</t>
  </si>
  <si>
    <t>Тўланадиган облигациялар</t>
  </si>
  <si>
    <t>6840</t>
  </si>
  <si>
    <t>Тўланадиган векселлар</t>
  </si>
  <si>
    <t>6900</t>
  </si>
  <si>
    <t>ТУРЛИ КРЕДИТОРЛАРГА БЎЛГАН
ҚАРЗЛАРНИ ҲИСОБГА ОЛУВЧИ СЧЁТЛАР</t>
  </si>
  <si>
    <t>6920</t>
  </si>
  <si>
    <t>Ҳисобланган фоизлар</t>
  </si>
  <si>
    <t>6930</t>
  </si>
  <si>
    <t>Роялти бўйича қарз</t>
  </si>
  <si>
    <t>6940</t>
  </si>
  <si>
    <t>Кафолатлар бўйича қарз</t>
  </si>
  <si>
    <t>6950</t>
  </si>
  <si>
    <t>Узоқ муддатли мажбуриятлар-жорий қисми</t>
  </si>
  <si>
    <t>Даъволар бўйича тўланадиган счётлар</t>
  </si>
  <si>
    <t>6970</t>
  </si>
  <si>
    <t>Ҳисобдор шахсларга бўлган қарз</t>
  </si>
  <si>
    <t>6990</t>
  </si>
  <si>
    <t>Бошқа мажбуриятлар</t>
  </si>
  <si>
    <t>VII БЎЛИМ. УЗОҚ МУДДАТЛИ МАЖБУРИЯТЛАР</t>
  </si>
  <si>
    <t>7000</t>
  </si>
  <si>
    <t>МОЛ ЕТКАЗИБ БЕРУВЧИЛАР ВА ПУДРАТЧИЛАРГА
ТЎЛАНАДИГАН УЗОҚ МУДДАТЛИ СЧЁТЛАР</t>
  </si>
  <si>
    <t>7010</t>
  </si>
  <si>
    <t>7020</t>
  </si>
  <si>
    <t>7100</t>
  </si>
  <si>
    <t>АЖРАТИЛГАН БЎЛИНМАЛАР, ШЎЪБА ВА
ҚАРАМ ХЎЖАЛИК ЖАМИЯТЛАРИГА БЎЛГАН УЗОҚ МУДДАТЛИ ҚАРЗ</t>
  </si>
  <si>
    <t>7110</t>
  </si>
  <si>
    <t>Ажратилган бўлинмаларга бўлган узоқ муддатли қарз</t>
  </si>
  <si>
    <t>7120</t>
  </si>
  <si>
    <t>Шўъба ва қарам хўжалик жамиятларига бўлган узоқ муддатли қарз</t>
  </si>
  <si>
    <t>7200</t>
  </si>
  <si>
    <t>КЕЧИКТИРИЛГАН УЗОҚ МУДДАТЛИ МАЖБУРИЯТЛАРНИ ҲИСОБГА ОЛУВЧИ СЧЁТЛАР</t>
  </si>
  <si>
    <t>7210</t>
  </si>
  <si>
    <t>Дисконт (чегирма)лар кўринишидаги узоқ муддатли кечиктирилган даромадлар</t>
  </si>
  <si>
    <t>7220</t>
  </si>
  <si>
    <t>Мукофот (устама)лар кўринишидаги узоқ муддатли кечиктирилган даромадлар</t>
  </si>
  <si>
    <t>7230</t>
  </si>
  <si>
    <t>Бошқа узоқ муддатли кечиктирилган даромадлар</t>
  </si>
  <si>
    <t>7240</t>
  </si>
  <si>
    <t>Солиқлар ва мажбурий тўловлар бўйича узоқ муддатли кечиктирилган мажбуриятлар</t>
  </si>
  <si>
    <t>7250</t>
  </si>
  <si>
    <t>Вақтинчалик фарқлар бўйича кечиктирилган даромад (фойда) солиғи бўйича узоқ муддатли мажбуриятлар</t>
  </si>
  <si>
    <t>7290</t>
  </si>
  <si>
    <t>Бошқа узоқ муддатли кечиктирилган мажбуриятлар</t>
  </si>
  <si>
    <t>7300</t>
  </si>
  <si>
    <t>ХАРИДОРЛАР ВА БУЮРТМАЧИЛАРДАН ОЛИНГАН БЎНАКЛАРНИ ҲИСОБГА ОЛУВЧИ СЧЁТЛАР</t>
  </si>
  <si>
    <t>7310</t>
  </si>
  <si>
    <t>7400</t>
  </si>
  <si>
    <t>7500</t>
  </si>
  <si>
    <t>7600</t>
  </si>
  <si>
    <t>7700</t>
  </si>
  <si>
    <t>7800</t>
  </si>
  <si>
    <t>УЗОҚ МУДДАТЛИ КРЕДИТЛАР ВА ҚАРЗЛАРНИ ҲИСОБГА ОЛУВЧИ СЧЁТЛАР</t>
  </si>
  <si>
    <t>7810</t>
  </si>
  <si>
    <t>Узоқ муддатли банк кредитлари</t>
  </si>
  <si>
    <t>7820</t>
  </si>
  <si>
    <t>Узоқ муддатли қарзлар</t>
  </si>
  <si>
    <t>7830</t>
  </si>
  <si>
    <t>7840</t>
  </si>
  <si>
    <t>7900</t>
  </si>
  <si>
    <t>ТУРЛИ КРЕДИТОРЛАРГА БЎЛГАН УЗОҚ МУДДАТЛИ ҚАРЗЛАРНИ ҲИСОБГА ОЛУВЧИ СЧЁТЛАР</t>
  </si>
  <si>
    <t>7910</t>
  </si>
  <si>
    <t>Тўланадиган узоқ муддатли ижара</t>
  </si>
  <si>
    <t>7920</t>
  </si>
  <si>
    <t>Турли кредиторларга бўлган бошқа узоқ муддатли қарзлар</t>
  </si>
  <si>
    <t>IV ҚИСМ. ХУСУСИЙ КАПИТАЛ 
VIII БЎЛИМ. КАПИТАЛ,ТАҚСИМЛАНМАГАН ФОЙДА ВА РЕЗЕРВЛАР</t>
  </si>
  <si>
    <t>8000</t>
  </si>
  <si>
    <t>8100</t>
  </si>
  <si>
    <t>8200</t>
  </si>
  <si>
    <t>8300</t>
  </si>
  <si>
    <t>УСТАВ КАПИТАЛИНИ ҲИСОБГА ОЛУВЧИ СЧЁТЛАР</t>
  </si>
  <si>
    <t>8310</t>
  </si>
  <si>
    <t>Оддий акциялар</t>
  </si>
  <si>
    <t>8320</t>
  </si>
  <si>
    <t>Имтиёзли акциялар</t>
  </si>
  <si>
    <t>8330</t>
  </si>
  <si>
    <t>Пай ва улушлар</t>
  </si>
  <si>
    <t>8400</t>
  </si>
  <si>
    <t>ҚЎШИЛГАН КАПИТАЛНИ ҲИСОБГА ОЛУВЧИ СЧЁТЛАР</t>
  </si>
  <si>
    <t>8410</t>
  </si>
  <si>
    <t>Эмиссия даромади</t>
  </si>
  <si>
    <t>8420</t>
  </si>
  <si>
    <t>Устав капиталини шакллантиришдаги курс фарқи</t>
  </si>
  <si>
    <t>8500</t>
  </si>
  <si>
    <t>РЕЗЕРВ КАПИТАЛИНИ ҲИСОБГА ОЛУВЧИ СЧЁТЛАР</t>
  </si>
  <si>
    <t>8510</t>
  </si>
  <si>
    <t>Мулкни қайта баҳолаш бўйича тузатишлар</t>
  </si>
  <si>
    <t>8520</t>
  </si>
  <si>
    <t>Резерв капитали</t>
  </si>
  <si>
    <t>8530</t>
  </si>
  <si>
    <t>Текинга олинган мулк</t>
  </si>
  <si>
    <t>8600</t>
  </si>
  <si>
    <t>СОТИБ ОЛИНГАН ХУСУСИЙ АКЦИЯЛАРНИ ҲИСОБГА ОЛУВЧИ СЧЁТЛАР</t>
  </si>
  <si>
    <t>КП</t>
  </si>
  <si>
    <t>8610</t>
  </si>
  <si>
    <t>Сотиб олинган хусусий акциялар - оддий</t>
  </si>
  <si>
    <t>8620</t>
  </si>
  <si>
    <t>Сотиб олинган хусусий акциялар - имтиёзли</t>
  </si>
  <si>
    <t>8700</t>
  </si>
  <si>
    <t>Тақсимланмаган фойда (қопланмаган зарар)ни ҳисобга олувчи счётлар</t>
  </si>
  <si>
    <t>8710</t>
  </si>
  <si>
    <t>Ҳисобот даврининг тақсимланмаган фойдаси (қопланмаган зарари)</t>
  </si>
  <si>
    <t>8720</t>
  </si>
  <si>
    <t>Жамғарилган фойда (қопланмаган зарар)</t>
  </si>
  <si>
    <t>8800</t>
  </si>
  <si>
    <t>Мақсадли тушумларни ҳисобга олувчи счётлар</t>
  </si>
  <si>
    <t>8810</t>
  </si>
  <si>
    <t>Грантлар</t>
  </si>
  <si>
    <t>8820</t>
  </si>
  <si>
    <t>Субсидиялар</t>
  </si>
  <si>
    <t>8830</t>
  </si>
  <si>
    <t>Аъзолик бадаллари</t>
  </si>
  <si>
    <t>8840</t>
  </si>
  <si>
    <t>Мақсадли фойдаланадиган солиқ имтиёзлари</t>
  </si>
  <si>
    <t>8890</t>
  </si>
  <si>
    <t>Бошқа мақсадли тушумлар</t>
  </si>
  <si>
    <t>8900</t>
  </si>
  <si>
    <t>Келгуси харажатлар ва тўловлар резервларини ҳисобга олувчи счётлар</t>
  </si>
  <si>
    <t>8910</t>
  </si>
  <si>
    <t>Келгуси харажатлар ва тўловлар резервлари</t>
  </si>
  <si>
    <t>V ҚИСМ. МОЛИЯВИЙ НАТИЖАЛАРНИНГ ШАКЛЛАНИШИ ВА ИШЛАТИЛИШИ 
IX БЎЛИМ. ДАРОМАДЛАР ВА ХАРАЖАТЛАР</t>
  </si>
  <si>
    <t>9000</t>
  </si>
  <si>
    <t>АСОСИЙ (ОПЕРАЦИОН) ФАОЛИЯТНИНГ ДАРОМАДЛАРИНИ ҲИСОБГА ОЛУВЧИ СЧЁТЛАР</t>
  </si>
  <si>
    <t>Т</t>
  </si>
  <si>
    <t>9010</t>
  </si>
  <si>
    <t>Тайёр маҳсулотларни сотишдан даромадлар</t>
  </si>
  <si>
    <t>9020</t>
  </si>
  <si>
    <t>Товарларни сотишдан даромадлар</t>
  </si>
  <si>
    <t>9030</t>
  </si>
  <si>
    <t>Ишлар бажариш ва хизматлар кўрсатишдан даромадлар</t>
  </si>
  <si>
    <t>9040</t>
  </si>
  <si>
    <t>Сотилган товарларнинг қайтиши</t>
  </si>
  <si>
    <t>9050</t>
  </si>
  <si>
    <t>Харидорлар ва буюртмачиларга берилган чегирмалар</t>
  </si>
  <si>
    <t>9100</t>
  </si>
  <si>
    <t>СОТИЛГАН МАҲСУЛОТ (ТОВАР, ИШ, ХИЗМАТ)ЛАРНИНГ ТАННАРХИНИ ҲИСОБГА ОЛУВЧИ СЧЁТЛАР</t>
  </si>
  <si>
    <t>9110</t>
  </si>
  <si>
    <t>Сотилган тайёр маҳсулотларнинг таннархи</t>
  </si>
  <si>
    <t>9120</t>
  </si>
  <si>
    <t>Сотилган товарларнинг таннархи</t>
  </si>
  <si>
    <t>9130</t>
  </si>
  <si>
    <t>Бажарилган иш ва кўрсатилган хизматларнинг таннархи</t>
  </si>
  <si>
    <t>9140</t>
  </si>
  <si>
    <t>Даврий ҳисобда ТМЗ сотиб олиш/харид қилиш</t>
  </si>
  <si>
    <t>9150</t>
  </si>
  <si>
    <t>Даврий ҳисобда ТМЗ бўйича тузатишлар</t>
  </si>
  <si>
    <t>9200</t>
  </si>
  <si>
    <t>АСОСИЙ ВОСИТАЛАР ВА БОШҚА АКТИВЛАРНИНГ ЧИҚИБ КЕТИШИНИ ҲИСОБГА ОЛУВЧИ СЧЁТЛАР</t>
  </si>
  <si>
    <t>9210</t>
  </si>
  <si>
    <t>Асосий воситаларнинг чиқиб кетиши</t>
  </si>
  <si>
    <t>9220</t>
  </si>
  <si>
    <t>Бошқа активларнинг чиқиб кетиши</t>
  </si>
  <si>
    <t>9300</t>
  </si>
  <si>
    <t>АСОСИЙ ФАОЛИЯТНИНГ БОШҚА ДАРОМАДЛАРИНИ ҲИСОБГА ОЛУВЧИ СЧЁТЛАР</t>
  </si>
  <si>
    <t>9310</t>
  </si>
  <si>
    <t>Асосий воситаларнинг чиқиб кетишидан фойда</t>
  </si>
  <si>
    <t>9320</t>
  </si>
  <si>
    <t>Бошқа активларнинг чиқиб кетишидан фойда</t>
  </si>
  <si>
    <t>9330</t>
  </si>
  <si>
    <t>Ундирилган жарима, пеня ва устамалар</t>
  </si>
  <si>
    <t>9340</t>
  </si>
  <si>
    <t>Ўтган йиллар фойдалари</t>
  </si>
  <si>
    <t>9350</t>
  </si>
  <si>
    <t>Қисқа муддатли ижарадан даромадлар</t>
  </si>
  <si>
    <t>9360</t>
  </si>
  <si>
    <t>Кредитор ва депонент қарзларни ҳисобдан чиқаришдан даромадлар</t>
  </si>
  <si>
    <t>9370</t>
  </si>
  <si>
    <t>Хизмат кўрсатувчи хўжаликлар даромадлари</t>
  </si>
  <si>
    <t>9380</t>
  </si>
  <si>
    <t>Текин қайтарилмайдиган молиявий ёрдам</t>
  </si>
  <si>
    <t>9390</t>
  </si>
  <si>
    <t>Бошқа операцион даромадлар</t>
  </si>
  <si>
    <t>9400</t>
  </si>
  <si>
    <t>ДАВР ХАРАЖАТЛАРИНИ ҲИСОБГА ОЛУВЧИ СЧЁТЛАР</t>
  </si>
  <si>
    <t>9410</t>
  </si>
  <si>
    <t>Сотиш харажатлари</t>
  </si>
  <si>
    <t>9420</t>
  </si>
  <si>
    <t>9430</t>
  </si>
  <si>
    <t>Бошқа операцион харажатлар</t>
  </si>
  <si>
    <t>9440</t>
  </si>
  <si>
    <t>Келгусида солиқ солинадиган базадан чиқариладиган ҳисобот даври харажатлари</t>
  </si>
  <si>
    <t>9500</t>
  </si>
  <si>
    <t>МОЛИЯВИЙ ФАОЛИЯТ ДАРОМАДЛАРИНИ ҲИСОБГА ОЛУВЧИ СЧЁТЛАР</t>
  </si>
  <si>
    <t>9510</t>
  </si>
  <si>
    <t>Роялти кўринишидаги даромадлар</t>
  </si>
  <si>
    <t>9520</t>
  </si>
  <si>
    <t>Дивидендлар кўринишидаги даромадлар</t>
  </si>
  <si>
    <t>9530</t>
  </si>
  <si>
    <t>Фоизлар кўринишидаги даромадлар</t>
  </si>
  <si>
    <t>9540</t>
  </si>
  <si>
    <t>Валюталар курслари фарқидан даромадлар</t>
  </si>
  <si>
    <t>9550</t>
  </si>
  <si>
    <t>Узоқ муддатли ижарадан даромадлар</t>
  </si>
  <si>
    <t>9560</t>
  </si>
  <si>
    <t>Қимматли коғозларни қайта баҳолашдан даромадлар</t>
  </si>
  <si>
    <t>9590</t>
  </si>
  <si>
    <t>Молиявий фаолиятнинг бошқа даромадлари</t>
  </si>
  <si>
    <t>9600</t>
  </si>
  <si>
    <t>МОЛИЯВИЙ ФАОЛИЯТ БЎЙИЧА ХАРАЖАТЛАРНИ ҲИСОБГА ОЛУВЧИ СЧЁТЛАР</t>
  </si>
  <si>
    <t>9610</t>
  </si>
  <si>
    <t>Фоизлар кўринишидаги харажатлар</t>
  </si>
  <si>
    <t>9620</t>
  </si>
  <si>
    <t>Валюталар курслари фарқидан зарарлар</t>
  </si>
  <si>
    <t>9630</t>
  </si>
  <si>
    <t>Қимматли қоғозларни чиқариш ва тарқатиш бўйича харажатлар</t>
  </si>
  <si>
    <t>9690</t>
  </si>
  <si>
    <t>Молиявий фаолият бўйича бошқа харажатлар</t>
  </si>
  <si>
    <t>9700</t>
  </si>
  <si>
    <t>ФАВҚУЛОДДАГИ ФОЙДА (ЗАРАР)ЛАРНИ ҲИСОБГА ОЛУВЧИ СЧЁТЛАР</t>
  </si>
  <si>
    <t>9710</t>
  </si>
  <si>
    <t>Фавқулоддаги фойдалар</t>
  </si>
  <si>
    <t>9720</t>
  </si>
  <si>
    <t>Фавқулоддаги зарарлар</t>
  </si>
  <si>
    <t>9800</t>
  </si>
  <si>
    <t>СОЛИҚЛАР ВА ЙИҒИМЛАРНИ ТЎЛАШ УЧУН ФОЙДАНИНГ ИШЛАТИЛИШИНИ ҲИСОБГА ОЛУВЧИ СЧЁТЛАР</t>
  </si>
  <si>
    <t>9810</t>
  </si>
  <si>
    <t>Даромад (фойда) солиғи бўйича харажатлар</t>
  </si>
  <si>
    <t>9820</t>
  </si>
  <si>
    <t>Фойдадан ҳисобланган бошқа солиқлар ва йиғимлар бўйича харажатлар</t>
  </si>
  <si>
    <t>9900</t>
  </si>
  <si>
    <t>Якуний молиявий натижани ҳисобга олувчи счётлар</t>
  </si>
  <si>
    <t>9910</t>
  </si>
  <si>
    <t>Якуний молиявий натижа</t>
  </si>
  <si>
    <t>3 сахифа "МАЪЛУМОТЛАРНИ КИРИТИШ" бу сахифанинг А устунда сана,  B устунда банк орқали бажарилган операция, C устунда бухгалтерияга оид ҳисоб коди, G устунда умумий (кирим ва чиқим) киритилиши шарт.</t>
  </si>
  <si>
    <t>ПАССИВ</t>
  </si>
  <si>
    <t>4 сахифа "ХИСОБЛАР БЎЙИЧА АКСЛАНИШ"  3 саҳифадаги киритилан маълумотлар автоматик ҳисоб коди бўйича аксланади</t>
  </si>
  <si>
    <t xml:space="preserve">Тузавчи:                                                   Б.М.Суропов                           </t>
  </si>
  <si>
    <t xml:space="preserve">   Qoldiq1/01/16</t>
  </si>
  <si>
    <t>qoldiq 31,12,2017</t>
  </si>
  <si>
    <t>Эслатма</t>
  </si>
  <si>
    <t xml:space="preserve">2019 йиллик </t>
  </si>
  <si>
    <t>Банк хизмати</t>
  </si>
  <si>
    <t>Даромад солиғи (12 %)</t>
  </si>
  <si>
    <t xml:space="preserve">Банк кредит (тани) </t>
  </si>
  <si>
    <t xml:space="preserve">Банк кредит (фоиз) </t>
  </si>
  <si>
    <t>ЯИТ (12 %)</t>
  </si>
  <si>
    <t>Корхонанинг йул фонди тўлови</t>
  </si>
  <si>
    <t>Ягона солик (4 %)</t>
  </si>
  <si>
    <t>Нафака (Халк банк 1 %)</t>
  </si>
  <si>
    <t>Ер солиғи</t>
  </si>
  <si>
    <t>Мол-мулк солиғи</t>
  </si>
  <si>
    <t>Иш хақи (Нақд пулда)</t>
  </si>
  <si>
    <t>Иш хақи (Пластик карта)</t>
  </si>
  <si>
    <t>Иш хакидан бошка тўловлар</t>
  </si>
  <si>
    <t>Иш хакидан касаба уюшмага 1%</t>
  </si>
  <si>
    <t xml:space="preserve">Иш хакидан касаба уюшмага 1% </t>
  </si>
  <si>
    <t>Маъмурий жарималар</t>
  </si>
  <si>
    <t>Нотугри келган маблағ хисоб ракамга олинди</t>
  </si>
  <si>
    <t>Нотугри келган маблағ хисоб ракамдан чикарилди</t>
  </si>
  <si>
    <t>Киримлар</t>
  </si>
  <si>
    <t>Ташкилот номи</t>
  </si>
  <si>
    <t>Устав фонд</t>
  </si>
  <si>
    <t>6 сахифа "ШАХМАТКА"да 4 саҳифадаги   маълумотлар автоматик ҳисоб коди бўйича аксланади</t>
  </si>
  <si>
    <t>Код</t>
  </si>
  <si>
    <t xml:space="preserve">Умумий чиқим            </t>
  </si>
  <si>
    <t>Формулалар киритилган ячейкаларга тегинманг. "Маълумотларни киритиш" ойнасидаги G4 ва H4 катакларига ҳисоб рақамдаги охирги қолдиқ суммаси ёзилиши шарт!!!</t>
  </si>
  <si>
    <t xml:space="preserve"> йил йиллик хисобот</t>
  </si>
  <si>
    <t>6414К</t>
  </si>
  <si>
    <t>У. чиким</t>
  </si>
  <si>
    <t>У. кирим</t>
  </si>
  <si>
    <t>ЖАМИ</t>
  </si>
  <si>
    <t xml:space="preserve">E-mail:                                            bakhodir.suropov@gmail.com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</si>
</sst>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_р_._-;\-* #,##0.00_р_._-;_-* &quot;-&quot;??_р_.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* #,##0.00_ ;_ * \-#,##0.00_ ;_ * &quot;-&quot;??_ ;_ @_ "/>
    <numFmt numFmtId="168" formatCode="_(* #,##0_);_(* \(#,##0\);_(* &quot;-&quot;??_);_(@_)"/>
    <numFmt numFmtId="169" formatCode="0_);\(0\)"/>
    <numFmt numFmtId="170" formatCode="0_);[Red]\(0\)"/>
    <numFmt numFmtId="171" formatCode="0.0"/>
    <numFmt numFmtId="172" formatCode="_(&quot;$&quot;* #,##0_);_(&quot;$&quot;* \(#,##0\);_(&quot;$&quot;* &quot;-&quot;??_);_(@_)"/>
    <numFmt numFmtId="173" formatCode="#,##0_р_."/>
    <numFmt numFmtId="174" formatCode="#,##0.00_р_."/>
  </numFmts>
  <fonts count="6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  <charset val="204"/>
    </font>
    <font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u/>
      <sz val="9"/>
      <name val="Arial"/>
      <family val="2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6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indexed="62"/>
      <name val="Calibri"/>
      <family val="2"/>
      <charset val="204"/>
    </font>
    <font>
      <sz val="10"/>
      <name val="Arial"/>
      <family val="2"/>
      <charset val="204"/>
    </font>
    <font>
      <sz val="12"/>
      <name val="Arial"/>
      <family val="2"/>
    </font>
    <font>
      <i/>
      <sz val="5"/>
      <name val="Arial"/>
      <family val="2"/>
      <charset val="204"/>
    </font>
    <font>
      <sz val="5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sz val="6"/>
      <name val="Times New Roman"/>
      <family val="1"/>
      <charset val="204"/>
    </font>
    <font>
      <b/>
      <sz val="6"/>
      <name val="Arial"/>
      <family val="2"/>
      <charset val="204"/>
    </font>
    <font>
      <b/>
      <sz val="12"/>
      <color indexed="56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color theme="0"/>
      <name val="Arial Cyr"/>
      <charset val="204"/>
    </font>
    <font>
      <b/>
      <sz val="14"/>
      <color theme="3" tint="-0.249977111117893"/>
      <name val="Times New Roman"/>
      <family val="1"/>
      <charset val="204"/>
    </font>
    <font>
      <b/>
      <sz val="15"/>
      <color theme="5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sz val="14"/>
      <color rgb="FF00339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7" fillId="0" borderId="1" applyNumberFormat="0" applyFill="0" applyAlignment="0" applyProtection="0"/>
    <xf numFmtId="0" fontId="28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20" fillId="0" borderId="0"/>
    <xf numFmtId="0" fontId="20" fillId="0" borderId="0"/>
    <xf numFmtId="166" fontId="1" fillId="0" borderId="0" applyFont="0" applyFill="0" applyBorder="0" applyAlignment="0" applyProtection="0"/>
  </cellStyleXfs>
  <cellXfs count="402">
    <xf numFmtId="0" fontId="0" fillId="0" borderId="0" xfId="0"/>
    <xf numFmtId="0" fontId="6" fillId="0" borderId="0" xfId="0" applyFont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1" applyNumberFormat="1" applyFont="1" applyFill="1" applyBorder="1" applyAlignment="1" applyProtection="1">
      <alignment horizontal="left"/>
      <protection locked="0"/>
    </xf>
    <xf numFmtId="165" fontId="5" fillId="0" borderId="0" xfId="1" applyFont="1" applyFill="1" applyBorder="1"/>
    <xf numFmtId="0" fontId="5" fillId="0" borderId="0" xfId="0" applyFont="1" applyFill="1" applyBorder="1"/>
    <xf numFmtId="170" fontId="5" fillId="0" borderId="0" xfId="0" applyNumberFormat="1" applyFont="1" applyFill="1" applyBorder="1"/>
    <xf numFmtId="170" fontId="3" fillId="0" borderId="0" xfId="0" applyNumberFormat="1" applyFont="1" applyFill="1" applyBorder="1"/>
    <xf numFmtId="0" fontId="5" fillId="0" borderId="0" xfId="0" applyFont="1" applyFill="1"/>
    <xf numFmtId="0" fontId="7" fillId="0" borderId="0" xfId="0" applyFont="1"/>
    <xf numFmtId="0" fontId="6" fillId="0" borderId="0" xfId="0" applyFont="1" applyBorder="1"/>
    <xf numFmtId="0" fontId="9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166" fontId="12" fillId="0" borderId="4" xfId="1" applyNumberFormat="1" applyFont="1" applyFill="1" applyBorder="1"/>
    <xf numFmtId="167" fontId="12" fillId="0" borderId="0" xfId="0" applyNumberFormat="1" applyFont="1" applyFill="1"/>
    <xf numFmtId="0" fontId="13" fillId="0" borderId="0" xfId="0" applyFont="1" applyFill="1"/>
    <xf numFmtId="165" fontId="14" fillId="0" borderId="0" xfId="1" applyFont="1" applyFill="1" applyBorder="1"/>
    <xf numFmtId="0" fontId="14" fillId="0" borderId="0" xfId="1" applyNumberFormat="1" applyFont="1" applyFill="1" applyBorder="1" applyAlignment="1">
      <alignment horizontal="center"/>
    </xf>
    <xf numFmtId="166" fontId="12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166" fontId="12" fillId="0" borderId="5" xfId="1" applyNumberFormat="1" applyFont="1" applyFill="1" applyBorder="1"/>
    <xf numFmtId="0" fontId="15" fillId="0" borderId="6" xfId="0" applyNumberFormat="1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166" fontId="16" fillId="0" borderId="6" xfId="1" applyNumberFormat="1" applyFont="1" applyFill="1" applyBorder="1" applyAlignment="1"/>
    <xf numFmtId="0" fontId="5" fillId="0" borderId="6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173" fontId="5" fillId="0" borderId="0" xfId="0" applyNumberFormat="1" applyFont="1" applyFill="1" applyBorder="1" applyAlignment="1">
      <alignment wrapText="1"/>
    </xf>
    <xf numFmtId="172" fontId="5" fillId="0" borderId="0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9" fillId="0" borderId="0" xfId="0" applyFont="1" applyFill="1" applyBorder="1"/>
    <xf numFmtId="0" fontId="3" fillId="0" borderId="0" xfId="1" applyNumberFormat="1" applyFont="1" applyFill="1" applyBorder="1" applyAlignment="1" applyProtection="1">
      <alignment horizontal="left"/>
      <protection locked="0"/>
    </xf>
    <xf numFmtId="165" fontId="3" fillId="0" borderId="0" xfId="1" applyFont="1" applyFill="1" applyBorder="1" applyAlignment="1">
      <alignment horizontal="center"/>
    </xf>
    <xf numFmtId="169" fontId="12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wrapText="1"/>
    </xf>
    <xf numFmtId="169" fontId="12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167" fontId="3" fillId="0" borderId="0" xfId="0" applyNumberFormat="1" applyFont="1" applyFill="1" applyBorder="1" applyAlignment="1" applyProtection="1">
      <alignment horizontal="right"/>
    </xf>
    <xf numFmtId="16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5" fillId="0" borderId="0" xfId="1" applyNumberFormat="1" applyFont="1" applyFill="1" applyAlignment="1" applyProtection="1">
      <alignment horizontal="left"/>
      <protection locked="0"/>
    </xf>
    <xf numFmtId="169" fontId="5" fillId="0" borderId="0" xfId="1" applyNumberFormat="1" applyFont="1" applyFill="1" applyAlignment="1" applyProtection="1">
      <alignment horizontal="left"/>
      <protection locked="0"/>
    </xf>
    <xf numFmtId="166" fontId="3" fillId="0" borderId="0" xfId="21" applyFont="1" applyFill="1" applyAlignment="1" applyProtection="1">
      <alignment horizontal="center"/>
    </xf>
    <xf numFmtId="0" fontId="9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3" fillId="0" borderId="0" xfId="0" applyNumberFormat="1" applyFont="1" applyFill="1" applyAlignment="1" applyProtection="1">
      <alignment horizontal="center"/>
    </xf>
    <xf numFmtId="166" fontId="3" fillId="0" borderId="0" xfId="21" applyFont="1" applyFill="1" applyAlignment="1" applyProtection="1">
      <alignment horizontal="right"/>
    </xf>
    <xf numFmtId="2" fontId="3" fillId="0" borderId="0" xfId="0" applyNumberFormat="1" applyFont="1" applyFill="1" applyProtection="1"/>
    <xf numFmtId="0" fontId="11" fillId="0" borderId="0" xfId="0" applyFont="1" applyFill="1" applyProtection="1"/>
    <xf numFmtId="2" fontId="3" fillId="0" borderId="0" xfId="0" applyNumberFormat="1" applyFont="1" applyFill="1" applyAlignment="1" applyProtection="1">
      <alignment horizontal="right"/>
    </xf>
    <xf numFmtId="173" fontId="5" fillId="0" borderId="6" xfId="1" applyNumberFormat="1" applyFont="1" applyFill="1" applyBorder="1" applyAlignment="1"/>
    <xf numFmtId="0" fontId="5" fillId="0" borderId="2" xfId="1" applyNumberFormat="1" applyFont="1" applyFill="1" applyBorder="1" applyAlignment="1" applyProtection="1">
      <alignment horizontal="left"/>
      <protection locked="0"/>
    </xf>
    <xf numFmtId="168" fontId="5" fillId="0" borderId="7" xfId="21" applyNumberFormat="1" applyFont="1" applyFill="1" applyBorder="1" applyAlignment="1">
      <alignment horizontal="right"/>
    </xf>
    <xf numFmtId="172" fontId="5" fillId="0" borderId="7" xfId="1" applyNumberFormat="1" applyFont="1" applyFill="1" applyBorder="1"/>
    <xf numFmtId="169" fontId="5" fillId="0" borderId="0" xfId="2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8" xfId="1" applyNumberFormat="1" applyFont="1" applyFill="1" applyBorder="1" applyAlignment="1" applyProtection="1">
      <alignment horizontal="left"/>
      <protection locked="0"/>
    </xf>
    <xf numFmtId="169" fontId="5" fillId="0" borderId="9" xfId="21" applyNumberFormat="1" applyFont="1" applyFill="1" applyBorder="1" applyAlignment="1">
      <alignment horizontal="right"/>
    </xf>
    <xf numFmtId="172" fontId="5" fillId="0" borderId="0" xfId="1" applyNumberFormat="1" applyFont="1" applyFill="1" applyBorder="1"/>
    <xf numFmtId="165" fontId="5" fillId="0" borderId="0" xfId="1" applyFont="1" applyFill="1" applyBorder="1" applyAlignment="1">
      <alignment horizontal="center"/>
    </xf>
    <xf numFmtId="165" fontId="5" fillId="0" borderId="8" xfId="1" applyFont="1" applyFill="1" applyBorder="1" applyAlignment="1">
      <alignment horizontal="center"/>
    </xf>
    <xf numFmtId="169" fontId="5" fillId="0" borderId="9" xfId="0" applyNumberFormat="1" applyFont="1" applyFill="1" applyBorder="1" applyAlignment="1">
      <alignment horizontal="right"/>
    </xf>
    <xf numFmtId="165" fontId="5" fillId="0" borderId="2" xfId="1" applyFont="1" applyFill="1" applyBorder="1" applyAlignment="1">
      <alignment horizontal="center"/>
    </xf>
    <xf numFmtId="169" fontId="5" fillId="0" borderId="0" xfId="0" applyNumberFormat="1" applyFont="1" applyFill="1" applyBorder="1" applyAlignment="1">
      <alignment horizontal="right"/>
    </xf>
    <xf numFmtId="165" fontId="14" fillId="0" borderId="8" xfId="1" applyFont="1" applyFill="1" applyBorder="1" applyAlignment="1">
      <alignment horizontal="center"/>
    </xf>
    <xf numFmtId="172" fontId="14" fillId="0" borderId="0" xfId="1" applyNumberFormat="1" applyFont="1" applyFill="1" applyBorder="1"/>
    <xf numFmtId="0" fontId="5" fillId="0" borderId="2" xfId="0" applyFont="1" applyFill="1" applyBorder="1" applyAlignment="1">
      <alignment horizontal="center" wrapText="1"/>
    </xf>
    <xf numFmtId="167" fontId="14" fillId="0" borderId="7" xfId="21" applyNumberFormat="1" applyFont="1" applyFill="1" applyBorder="1" applyAlignment="1">
      <alignment horizontal="right"/>
    </xf>
    <xf numFmtId="165" fontId="5" fillId="0" borderId="0" xfId="1" applyFont="1" applyFill="1" applyBorder="1" applyAlignment="1">
      <alignment horizontal="center" vertical="top" wrapText="1"/>
    </xf>
    <xf numFmtId="164" fontId="5" fillId="0" borderId="0" xfId="0" applyNumberFormat="1" applyFont="1" applyFill="1" applyAlignment="1">
      <alignment wrapText="1"/>
    </xf>
    <xf numFmtId="0" fontId="2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Fill="1" applyAlignment="1">
      <alignment horizontal="left"/>
    </xf>
    <xf numFmtId="0" fontId="5" fillId="0" borderId="2" xfId="1" applyNumberFormat="1" applyFont="1" applyFill="1" applyBorder="1"/>
    <xf numFmtId="0" fontId="5" fillId="0" borderId="0" xfId="1" applyNumberFormat="1" applyFont="1" applyFill="1" applyBorder="1"/>
    <xf numFmtId="0" fontId="5" fillId="0" borderId="8" xfId="1" applyNumberFormat="1" applyFont="1" applyFill="1" applyBorder="1"/>
    <xf numFmtId="0" fontId="14" fillId="0" borderId="8" xfId="1" applyNumberFormat="1" applyFont="1" applyFill="1" applyBorder="1"/>
    <xf numFmtId="0" fontId="5" fillId="0" borderId="0" xfId="0" applyNumberFormat="1" applyFont="1" applyFill="1" applyProtection="1"/>
    <xf numFmtId="0" fontId="5" fillId="0" borderId="0" xfId="0" applyNumberFormat="1" applyFont="1" applyFill="1" applyAlignment="1">
      <alignment horizontal="right"/>
    </xf>
    <xf numFmtId="0" fontId="14" fillId="0" borderId="0" xfId="21" applyNumberFormat="1" applyFont="1" applyFill="1" applyBorder="1" applyAlignment="1" applyProtection="1">
      <alignment horizontal="right"/>
    </xf>
    <xf numFmtId="168" fontId="5" fillId="0" borderId="0" xfId="21" applyNumberFormat="1" applyFont="1" applyFill="1"/>
    <xf numFmtId="0" fontId="21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3" fillId="0" borderId="0" xfId="0" applyFont="1" applyFill="1" applyAlignment="1">
      <alignment wrapText="1"/>
    </xf>
    <xf numFmtId="0" fontId="24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NumberFormat="1" applyFont="1" applyFill="1" applyBorder="1" applyAlignment="1" applyProtection="1">
      <alignment horizontal="left"/>
      <protection locked="0"/>
    </xf>
    <xf numFmtId="0" fontId="26" fillId="0" borderId="0" xfId="0" applyNumberFormat="1" applyFont="1" applyFill="1" applyBorder="1"/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wrapText="1"/>
    </xf>
    <xf numFmtId="0" fontId="25" fillId="0" borderId="0" xfId="0" applyFont="1" applyFill="1" applyAlignment="1">
      <alignment wrapText="1"/>
    </xf>
    <xf numFmtId="0" fontId="25" fillId="0" borderId="0" xfId="0" applyFont="1" applyFill="1" applyBorder="1"/>
    <xf numFmtId="0" fontId="26" fillId="0" borderId="0" xfId="0" applyFont="1" applyFill="1" applyAlignment="1">
      <alignment wrapText="1"/>
    </xf>
    <xf numFmtId="173" fontId="3" fillId="0" borderId="0" xfId="0" applyNumberFormat="1" applyFont="1" applyFill="1"/>
    <xf numFmtId="168" fontId="29" fillId="0" borderId="10" xfId="21" applyNumberFormat="1" applyFont="1" applyFill="1" applyBorder="1" applyAlignment="1">
      <alignment horizontal="right" vertical="center"/>
    </xf>
    <xf numFmtId="0" fontId="29" fillId="0" borderId="11" xfId="0" applyFont="1" applyFill="1" applyBorder="1"/>
    <xf numFmtId="0" fontId="31" fillId="0" borderId="0" xfId="0" applyFont="1" applyBorder="1"/>
    <xf numFmtId="0" fontId="30" fillId="0" borderId="0" xfId="0" applyFont="1" applyBorder="1"/>
    <xf numFmtId="0" fontId="31" fillId="2" borderId="0" xfId="0" applyFont="1" applyFill="1" applyBorder="1" applyAlignment="1">
      <alignment horizontal="left"/>
    </xf>
    <xf numFmtId="0" fontId="31" fillId="2" borderId="0" xfId="0" applyFont="1" applyFill="1" applyBorder="1"/>
    <xf numFmtId="0" fontId="31" fillId="0" borderId="0" xfId="0" applyFont="1" applyBorder="1" applyAlignment="1">
      <alignment horizontal="left"/>
    </xf>
    <xf numFmtId="0" fontId="31" fillId="3" borderId="0" xfId="0" applyFont="1" applyFill="1" applyBorder="1"/>
    <xf numFmtId="0" fontId="5" fillId="0" borderId="12" xfId="0" applyFont="1" applyFill="1" applyBorder="1" applyAlignment="1">
      <alignment horizontal="center" wrapText="1"/>
    </xf>
    <xf numFmtId="0" fontId="5" fillId="0" borderId="0" xfId="1" applyNumberFormat="1" applyFont="1" applyFill="1" applyBorder="1" applyAlignment="1" applyProtection="1">
      <protection locked="0"/>
    </xf>
    <xf numFmtId="0" fontId="15" fillId="0" borderId="12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20" fillId="0" borderId="0" xfId="0" applyFont="1"/>
    <xf numFmtId="0" fontId="20" fillId="0" borderId="0" xfId="0" applyFont="1" applyBorder="1"/>
    <xf numFmtId="0" fontId="22" fillId="0" borderId="0" xfId="0" applyFont="1" applyFill="1" applyBorder="1" applyAlignment="1">
      <alignment horizontal="center"/>
    </xf>
    <xf numFmtId="0" fontId="22" fillId="0" borderId="0" xfId="0" applyNumberFormat="1" applyFont="1" applyFill="1" applyBorder="1" applyAlignment="1" applyProtection="1">
      <alignment horizontal="left"/>
      <protection locked="0"/>
    </xf>
    <xf numFmtId="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Alignment="1">
      <alignment wrapText="1"/>
    </xf>
    <xf numFmtId="0" fontId="22" fillId="0" borderId="0" xfId="0" applyFont="1" applyFill="1" applyBorder="1"/>
    <xf numFmtId="166" fontId="3" fillId="0" borderId="13" xfId="1" applyNumberFormat="1" applyFont="1" applyFill="1" applyBorder="1"/>
    <xf numFmtId="0" fontId="5" fillId="9" borderId="0" xfId="0" applyFont="1" applyFill="1" applyAlignment="1">
      <alignment wrapText="1"/>
    </xf>
    <xf numFmtId="0" fontId="3" fillId="0" borderId="2" xfId="0" applyFont="1" applyFill="1" applyBorder="1"/>
    <xf numFmtId="0" fontId="5" fillId="10" borderId="14" xfId="0" applyFont="1" applyFill="1" applyBorder="1" applyAlignment="1">
      <alignment horizontal="center"/>
    </xf>
    <xf numFmtId="0" fontId="3" fillId="10" borderId="2" xfId="0" applyFont="1" applyFill="1" applyBorder="1" applyAlignment="1" applyProtection="1">
      <alignment horizontal="justify" vertical="top" wrapText="1"/>
      <protection hidden="1"/>
    </xf>
    <xf numFmtId="0" fontId="11" fillId="0" borderId="15" xfId="0" applyFont="1" applyFill="1" applyBorder="1" applyAlignment="1">
      <alignment wrapText="1"/>
    </xf>
    <xf numFmtId="0" fontId="5" fillId="0" borderId="2" xfId="0" applyFont="1" applyFill="1" applyBorder="1"/>
    <xf numFmtId="0" fontId="5" fillId="0" borderId="8" xfId="0" applyFont="1" applyFill="1" applyBorder="1"/>
    <xf numFmtId="15" fontId="9" fillId="0" borderId="16" xfId="0" applyNumberFormat="1" applyFont="1" applyFill="1" applyBorder="1" applyAlignment="1">
      <alignment horizontal="center"/>
    </xf>
    <xf numFmtId="15" fontId="11" fillId="0" borderId="16" xfId="0" applyNumberFormat="1" applyFont="1" applyFill="1" applyBorder="1" applyAlignment="1">
      <alignment horizontal="left"/>
    </xf>
    <xf numFmtId="15" fontId="11" fillId="0" borderId="16" xfId="0" applyNumberFormat="1" applyFont="1" applyFill="1" applyBorder="1" applyAlignment="1">
      <alignment horizontal="center"/>
    </xf>
    <xf numFmtId="15" fontId="11" fillId="0" borderId="16" xfId="0" applyNumberFormat="1" applyFont="1" applyFill="1" applyBorder="1" applyAlignment="1">
      <alignment horizontal="center" wrapText="1"/>
    </xf>
    <xf numFmtId="15" fontId="5" fillId="0" borderId="16" xfId="0" applyNumberFormat="1" applyFont="1" applyFill="1" applyBorder="1" applyAlignment="1">
      <alignment horizontal="center"/>
    </xf>
    <xf numFmtId="0" fontId="24" fillId="0" borderId="16" xfId="0" applyNumberFormat="1" applyFont="1" applyFill="1" applyBorder="1" applyAlignment="1">
      <alignment horizontal="center"/>
    </xf>
    <xf numFmtId="15" fontId="17" fillId="0" borderId="16" xfId="0" applyNumberFormat="1" applyFont="1" applyFill="1" applyBorder="1" applyAlignment="1" applyProtection="1">
      <alignment horizontal="center"/>
    </xf>
    <xf numFmtId="15" fontId="9" fillId="0" borderId="16" xfId="0" applyNumberFormat="1" applyFont="1" applyFill="1" applyBorder="1" applyAlignment="1" applyProtection="1">
      <alignment horizontal="center"/>
    </xf>
    <xf numFmtId="0" fontId="32" fillId="0" borderId="0" xfId="0" applyFont="1" applyFill="1"/>
    <xf numFmtId="0" fontId="35" fillId="0" borderId="0" xfId="0" applyFont="1" applyBorder="1"/>
    <xf numFmtId="0" fontId="35" fillId="0" borderId="0" xfId="0" applyFont="1" applyFill="1"/>
    <xf numFmtId="0" fontId="37" fillId="0" borderId="0" xfId="0" applyNumberFormat="1" applyFont="1" applyFill="1" applyAlignment="1">
      <alignment horizontal="left"/>
    </xf>
    <xf numFmtId="0" fontId="36" fillId="0" borderId="0" xfId="0" applyFont="1" applyBorder="1"/>
    <xf numFmtId="1" fontId="35" fillId="0" borderId="0" xfId="0" applyNumberFormat="1" applyFont="1" applyBorder="1"/>
    <xf numFmtId="1" fontId="35" fillId="0" borderId="16" xfId="0" applyNumberFormat="1" applyFont="1" applyBorder="1"/>
    <xf numFmtId="0" fontId="37" fillId="0" borderId="16" xfId="0" applyFont="1" applyFill="1" applyBorder="1" applyAlignment="1">
      <alignment horizontal="left"/>
    </xf>
    <xf numFmtId="0" fontId="37" fillId="0" borderId="16" xfId="0" applyFont="1" applyBorder="1" applyAlignment="1">
      <alignment horizontal="left"/>
    </xf>
    <xf numFmtId="14" fontId="37" fillId="0" borderId="16" xfId="0" applyNumberFormat="1" applyFont="1" applyBorder="1" applyAlignment="1">
      <alignment horizontal="left"/>
    </xf>
    <xf numFmtId="0" fontId="37" fillId="0" borderId="16" xfId="0" applyFont="1" applyBorder="1"/>
    <xf numFmtId="0" fontId="37" fillId="0" borderId="13" xfId="0" applyFont="1" applyBorder="1"/>
    <xf numFmtId="0" fontId="37" fillId="0" borderId="17" xfId="0" applyFont="1" applyBorder="1" applyAlignment="1">
      <alignment horizontal="left"/>
    </xf>
    <xf numFmtId="1" fontId="35" fillId="0" borderId="16" xfId="0" applyNumberFormat="1" applyFont="1" applyFill="1" applyBorder="1"/>
    <xf numFmtId="169" fontId="35" fillId="0" borderId="16" xfId="0" applyNumberFormat="1" applyFont="1" applyFill="1" applyBorder="1" applyAlignment="1">
      <alignment horizontal="center" wrapText="1"/>
    </xf>
    <xf numFmtId="0" fontId="35" fillId="0" borderId="16" xfId="0" applyFont="1" applyBorder="1"/>
    <xf numFmtId="0" fontId="35" fillId="0" borderId="0" xfId="0" applyFont="1" applyBorder="1" applyAlignment="1">
      <alignment horizontal="left"/>
    </xf>
    <xf numFmtId="171" fontId="35" fillId="0" borderId="0" xfId="0" applyNumberFormat="1" applyFont="1" applyBorder="1"/>
    <xf numFmtId="0" fontId="35" fillId="0" borderId="0" xfId="0" applyFont="1" applyFill="1" applyBorder="1"/>
    <xf numFmtId="1" fontId="35" fillId="0" borderId="0" xfId="0" applyNumberFormat="1" applyFont="1" applyFill="1" applyAlignment="1">
      <alignment horizontal="left"/>
    </xf>
    <xf numFmtId="0" fontId="32" fillId="0" borderId="16" xfId="0" applyFont="1" applyFill="1" applyBorder="1"/>
    <xf numFmtId="0" fontId="34" fillId="0" borderId="16" xfId="0" applyNumberFormat="1" applyFont="1" applyFill="1" applyBorder="1" applyAlignment="1">
      <alignment horizontal="left"/>
    </xf>
    <xf numFmtId="0" fontId="32" fillId="0" borderId="0" xfId="0" applyFont="1" applyFill="1" applyBorder="1"/>
    <xf numFmtId="165" fontId="32" fillId="0" borderId="0" xfId="1" applyFont="1" applyFill="1" applyBorder="1"/>
    <xf numFmtId="0" fontId="34" fillId="0" borderId="0" xfId="1" applyNumberFormat="1" applyFont="1" applyFill="1" applyBorder="1" applyAlignment="1">
      <alignment horizontal="left"/>
    </xf>
    <xf numFmtId="165" fontId="32" fillId="0" borderId="0" xfId="1" applyFont="1" applyFill="1"/>
    <xf numFmtId="0" fontId="33" fillId="0" borderId="13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10" borderId="10" xfId="1" applyNumberFormat="1" applyFont="1" applyFill="1" applyBorder="1"/>
    <xf numFmtId="0" fontId="33" fillId="10" borderId="10" xfId="1" applyNumberFormat="1" applyFont="1" applyFill="1" applyBorder="1"/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" fontId="5" fillId="0" borderId="0" xfId="0" applyNumberFormat="1" applyFont="1" applyFill="1" applyBorder="1"/>
    <xf numFmtId="1" fontId="3" fillId="0" borderId="0" xfId="0" applyNumberFormat="1" applyFont="1" applyFill="1" applyBorder="1"/>
    <xf numFmtId="0" fontId="32" fillId="10" borderId="10" xfId="0" applyFont="1" applyFill="1" applyBorder="1" applyAlignment="1">
      <alignment horizontal="center"/>
    </xf>
    <xf numFmtId="0" fontId="32" fillId="10" borderId="16" xfId="0" applyFont="1" applyFill="1" applyBorder="1"/>
    <xf numFmtId="168" fontId="32" fillId="0" borderId="0" xfId="1" applyNumberFormat="1" applyFont="1" applyFill="1" applyBorder="1"/>
    <xf numFmtId="0" fontId="20" fillId="10" borderId="16" xfId="0" applyFont="1" applyFill="1" applyBorder="1"/>
    <xf numFmtId="0" fontId="3" fillId="10" borderId="16" xfId="0" applyFont="1" applyFill="1" applyBorder="1"/>
    <xf numFmtId="0" fontId="5" fillId="10" borderId="16" xfId="0" applyFont="1" applyFill="1" applyBorder="1"/>
    <xf numFmtId="166" fontId="8" fillId="10" borderId="16" xfId="0" applyNumberFormat="1" applyFont="1" applyFill="1" applyBorder="1" applyAlignment="1">
      <alignment horizontal="left" vertical="top"/>
    </xf>
    <xf numFmtId="166" fontId="20" fillId="10" borderId="16" xfId="0" applyNumberFormat="1" applyFont="1" applyFill="1" applyBorder="1" applyAlignment="1">
      <alignment horizontal="left" vertical="top"/>
    </xf>
    <xf numFmtId="0" fontId="20" fillId="10" borderId="16" xfId="0" applyFont="1" applyFill="1" applyBorder="1" applyAlignment="1">
      <alignment horizontal="center"/>
    </xf>
    <xf numFmtId="49" fontId="20" fillId="10" borderId="16" xfId="0" applyNumberFormat="1" applyFont="1" applyFill="1" applyBorder="1" applyAlignment="1" applyProtection="1">
      <alignment horizontal="center" vertical="top" wrapText="1"/>
      <protection hidden="1"/>
    </xf>
    <xf numFmtId="0" fontId="20" fillId="10" borderId="16" xfId="0" applyFont="1" applyFill="1" applyBorder="1" applyAlignment="1" applyProtection="1">
      <alignment horizontal="justify" vertical="top" wrapText="1"/>
      <protection hidden="1"/>
    </xf>
    <xf numFmtId="0" fontId="3" fillId="0" borderId="1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49" fontId="3" fillId="10" borderId="16" xfId="0" applyNumberFormat="1" applyFont="1" applyFill="1" applyBorder="1" applyAlignment="1">
      <alignment horizontal="center" wrapText="1"/>
    </xf>
    <xf numFmtId="166" fontId="3" fillId="10" borderId="16" xfId="0" applyNumberFormat="1" applyFont="1" applyFill="1" applyBorder="1" applyAlignment="1">
      <alignment horizontal="left"/>
    </xf>
    <xf numFmtId="0" fontId="7" fillId="10" borderId="16" xfId="0" applyFont="1" applyFill="1" applyBorder="1"/>
    <xf numFmtId="0" fontId="3" fillId="10" borderId="16" xfId="0" applyFont="1" applyFill="1" applyBorder="1" applyAlignment="1">
      <alignment horizontal="center"/>
    </xf>
    <xf numFmtId="0" fontId="37" fillId="10" borderId="16" xfId="0" applyFont="1" applyFill="1" applyBorder="1"/>
    <xf numFmtId="0" fontId="37" fillId="10" borderId="16" xfId="0" applyFont="1" applyFill="1" applyBorder="1" applyAlignment="1">
      <alignment horizontal="center"/>
    </xf>
    <xf numFmtId="0" fontId="37" fillId="10" borderId="16" xfId="0" applyFont="1" applyFill="1" applyBorder="1" applyAlignment="1">
      <alignment horizontal="left"/>
    </xf>
    <xf numFmtId="0" fontId="37" fillId="10" borderId="18" xfId="0" applyFont="1" applyFill="1" applyBorder="1"/>
    <xf numFmtId="1" fontId="35" fillId="10" borderId="16" xfId="0" applyNumberFormat="1" applyFont="1" applyFill="1" applyBorder="1"/>
    <xf numFmtId="0" fontId="35" fillId="10" borderId="16" xfId="0" applyFont="1" applyFill="1" applyBorder="1"/>
    <xf numFmtId="0" fontId="35" fillId="10" borderId="16" xfId="0" applyFont="1" applyFill="1" applyBorder="1" applyAlignment="1">
      <alignment horizontal="center"/>
    </xf>
    <xf numFmtId="171" fontId="35" fillId="10" borderId="16" xfId="0" applyNumberFormat="1" applyFont="1" applyFill="1" applyBorder="1"/>
    <xf numFmtId="0" fontId="35" fillId="10" borderId="0" xfId="0" applyFont="1" applyFill="1" applyBorder="1"/>
    <xf numFmtId="1" fontId="35" fillId="10" borderId="16" xfId="0" applyNumberFormat="1" applyFont="1" applyFill="1" applyBorder="1" applyAlignment="1">
      <alignment horizontal="center"/>
    </xf>
    <xf numFmtId="2" fontId="35" fillId="10" borderId="16" xfId="0" applyNumberFormat="1" applyFont="1" applyFill="1" applyBorder="1"/>
    <xf numFmtId="0" fontId="37" fillId="11" borderId="16" xfId="0" applyFont="1" applyFill="1" applyBorder="1" applyAlignment="1">
      <alignment horizontal="left"/>
    </xf>
    <xf numFmtId="0" fontId="37" fillId="12" borderId="16" xfId="0" applyFont="1" applyFill="1" applyBorder="1"/>
    <xf numFmtId="0" fontId="37" fillId="12" borderId="16" xfId="0" applyFont="1" applyFill="1" applyBorder="1" applyAlignment="1">
      <alignment horizontal="left"/>
    </xf>
    <xf numFmtId="0" fontId="37" fillId="12" borderId="16" xfId="0" applyFont="1" applyFill="1" applyBorder="1" applyAlignment="1">
      <alignment shrinkToFit="1"/>
    </xf>
    <xf numFmtId="173" fontId="5" fillId="10" borderId="0" xfId="0" applyNumberFormat="1" applyFont="1" applyFill="1" applyBorder="1" applyAlignment="1">
      <alignment wrapText="1"/>
    </xf>
    <xf numFmtId="172" fontId="5" fillId="10" borderId="0" xfId="1" applyNumberFormat="1" applyFont="1" applyFill="1" applyBorder="1" applyAlignment="1"/>
    <xf numFmtId="0" fontId="38" fillId="0" borderId="0" xfId="0" applyFont="1"/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wrapText="1"/>
    </xf>
    <xf numFmtId="0" fontId="0" fillId="0" borderId="0" xfId="0" applyNumberFormat="1" applyFont="1"/>
    <xf numFmtId="0" fontId="55" fillId="13" borderId="34" xfId="0" applyFont="1" applyFill="1" applyBorder="1" applyAlignment="1" applyProtection="1">
      <alignment horizontal="center"/>
      <protection hidden="1"/>
    </xf>
    <xf numFmtId="49" fontId="39" fillId="0" borderId="16" xfId="0" applyNumberFormat="1" applyFont="1" applyBorder="1" applyAlignment="1" applyProtection="1">
      <alignment vertical="top" wrapText="1"/>
      <protection hidden="1"/>
    </xf>
    <xf numFmtId="0" fontId="39" fillId="0" borderId="16" xfId="0" applyFont="1" applyBorder="1" applyAlignment="1" applyProtection="1">
      <alignment horizontal="center" vertical="top" wrapText="1"/>
      <protection hidden="1"/>
    </xf>
    <xf numFmtId="0" fontId="39" fillId="0" borderId="16" xfId="0" applyFont="1" applyBorder="1" applyAlignment="1" applyProtection="1">
      <alignment vertical="top" wrapText="1"/>
      <protection hidden="1"/>
    </xf>
    <xf numFmtId="49" fontId="39" fillId="0" borderId="16" xfId="0" applyNumberFormat="1" applyFont="1" applyBorder="1" applyAlignment="1" applyProtection="1">
      <alignment horizontal="center" vertical="top" wrapText="1"/>
      <protection hidden="1"/>
    </xf>
    <xf numFmtId="0" fontId="0" fillId="0" borderId="16" xfId="0" applyFont="1" applyBorder="1" applyAlignment="1" applyProtection="1">
      <alignment horizontal="center" vertical="top" wrapText="1"/>
      <protection hidden="1"/>
    </xf>
    <xf numFmtId="49" fontId="0" fillId="0" borderId="16" xfId="0" applyNumberFormat="1" applyFont="1" applyBorder="1" applyAlignment="1" applyProtection="1">
      <alignment horizontal="center" vertical="top" wrapText="1"/>
      <protection hidden="1"/>
    </xf>
    <xf numFmtId="0" fontId="0" fillId="0" borderId="16" xfId="0" applyFont="1" applyBorder="1" applyAlignment="1" applyProtection="1">
      <alignment horizontal="justify" vertical="top" wrapText="1"/>
      <protection hidden="1"/>
    </xf>
    <xf numFmtId="49" fontId="0" fillId="0" borderId="16" xfId="0" applyNumberFormat="1" applyFont="1" applyBorder="1" applyAlignment="1" applyProtection="1">
      <alignment horizontal="center" vertical="center" wrapText="1"/>
      <protection hidden="1"/>
    </xf>
    <xf numFmtId="0" fontId="0" fillId="0" borderId="16" xfId="0" applyFont="1" applyBorder="1" applyAlignment="1" applyProtection="1">
      <alignment horizontal="justify" vertical="center" wrapText="1"/>
      <protection hidden="1"/>
    </xf>
    <xf numFmtId="0" fontId="0" fillId="0" borderId="16" xfId="0" applyBorder="1" applyAlignment="1" applyProtection="1">
      <alignment horizontal="justify" vertical="top" wrapText="1"/>
      <protection hidden="1"/>
    </xf>
    <xf numFmtId="49" fontId="0" fillId="0" borderId="16" xfId="0" applyNumberFormat="1" applyBorder="1" applyAlignment="1" applyProtection="1">
      <alignment horizontal="center" vertical="top" wrapText="1"/>
      <protection hidden="1"/>
    </xf>
    <xf numFmtId="0" fontId="0" fillId="0" borderId="16" xfId="0" applyFont="1" applyBorder="1" applyAlignment="1" applyProtection="1">
      <alignment vertical="top" wrapText="1"/>
      <protection hidden="1"/>
    </xf>
    <xf numFmtId="0" fontId="0" fillId="0" borderId="16" xfId="0" applyFont="1" applyBorder="1" applyAlignment="1" applyProtection="1">
      <alignment vertical="center" wrapText="1"/>
      <protection hidden="1"/>
    </xf>
    <xf numFmtId="0" fontId="0" fillId="13" borderId="16" xfId="0" applyFont="1" applyFill="1" applyBorder="1" applyAlignment="1" applyProtection="1">
      <alignment vertical="top" wrapText="1"/>
      <protection hidden="1"/>
    </xf>
    <xf numFmtId="0" fontId="40" fillId="0" borderId="0" xfId="0" applyFont="1" applyBorder="1"/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/>
    </xf>
    <xf numFmtId="0" fontId="58" fillId="0" borderId="35" xfId="6" applyFont="1" applyBorder="1" applyAlignment="1">
      <alignment horizontal="center" vertical="center"/>
    </xf>
    <xf numFmtId="0" fontId="42" fillId="0" borderId="35" xfId="6" applyFont="1" applyBorder="1" applyAlignment="1">
      <alignment wrapText="1"/>
    </xf>
    <xf numFmtId="0" fontId="43" fillId="0" borderId="0" xfId="0" applyFont="1"/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wrapText="1"/>
    </xf>
    <xf numFmtId="0" fontId="59" fillId="0" borderId="0" xfId="0" applyFont="1"/>
    <xf numFmtId="14" fontId="44" fillId="10" borderId="16" xfId="0" applyNumberFormat="1" applyFont="1" applyFill="1" applyBorder="1"/>
    <xf numFmtId="16" fontId="44" fillId="0" borderId="16" xfId="0" applyNumberFormat="1" applyFont="1" applyFill="1" applyBorder="1" applyAlignment="1">
      <alignment horizontal="center"/>
    </xf>
    <xf numFmtId="16" fontId="9" fillId="0" borderId="19" xfId="0" applyNumberFormat="1" applyFont="1" applyFill="1" applyBorder="1" applyAlignment="1">
      <alignment horizontal="center"/>
    </xf>
    <xf numFmtId="0" fontId="9" fillId="0" borderId="20" xfId="0" applyFont="1" applyFill="1" applyBorder="1" applyAlignment="1"/>
    <xf numFmtId="0" fontId="5" fillId="0" borderId="21" xfId="0" applyFont="1" applyFill="1" applyBorder="1" applyAlignment="1">
      <alignment horizontal="center" wrapText="1"/>
    </xf>
    <xf numFmtId="0" fontId="5" fillId="0" borderId="20" xfId="0" applyNumberFormat="1" applyFont="1" applyFill="1" applyBorder="1" applyAlignment="1"/>
    <xf numFmtId="166" fontId="12" fillId="0" borderId="12" xfId="1" applyNumberFormat="1" applyFont="1" applyFill="1" applyBorder="1" applyAlignment="1"/>
    <xf numFmtId="15" fontId="5" fillId="0" borderId="18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wrapText="1"/>
    </xf>
    <xf numFmtId="0" fontId="44" fillId="10" borderId="16" xfId="0" applyFont="1" applyFill="1" applyBorder="1" applyAlignment="1"/>
    <xf numFmtId="0" fontId="44" fillId="10" borderId="16" xfId="0" applyFont="1" applyFill="1" applyBorder="1" applyAlignment="1">
      <alignment horizontal="center"/>
    </xf>
    <xf numFmtId="0" fontId="44" fillId="0" borderId="16" xfId="1" applyNumberFormat="1" applyFont="1" applyFill="1" applyBorder="1" applyAlignment="1" applyProtection="1">
      <protection locked="0"/>
    </xf>
    <xf numFmtId="0" fontId="44" fillId="10" borderId="16" xfId="0" applyNumberFormat="1" applyFont="1" applyFill="1" applyBorder="1" applyAlignment="1"/>
    <xf numFmtId="0" fontId="44" fillId="10" borderId="16" xfId="0" applyFont="1" applyFill="1" applyBorder="1" applyAlignment="1">
      <alignment horizontal="center" wrapText="1"/>
    </xf>
    <xf numFmtId="173" fontId="44" fillId="10" borderId="16" xfId="1" applyNumberFormat="1" applyFont="1" applyFill="1" applyBorder="1" applyAlignment="1">
      <alignment vertical="center" wrapText="1"/>
    </xf>
    <xf numFmtId="173" fontId="44" fillId="10" borderId="16" xfId="1" applyNumberFormat="1" applyFont="1" applyFill="1" applyBorder="1" applyAlignment="1"/>
    <xf numFmtId="173" fontId="44" fillId="10" borderId="16" xfId="1" applyNumberFormat="1" applyFont="1" applyFill="1" applyBorder="1" applyAlignment="1">
      <alignment horizontal="right" vertical="center" wrapText="1"/>
    </xf>
    <xf numFmtId="49" fontId="44" fillId="10" borderId="16" xfId="0" applyNumberFormat="1" applyFont="1" applyFill="1" applyBorder="1" applyAlignment="1">
      <alignment horizontal="center" wrapText="1"/>
    </xf>
    <xf numFmtId="0" fontId="44" fillId="10" borderId="16" xfId="1" applyNumberFormat="1" applyFont="1" applyFill="1" applyBorder="1" applyAlignment="1">
      <alignment wrapText="1"/>
    </xf>
    <xf numFmtId="0" fontId="44" fillId="10" borderId="16" xfId="1" applyNumberFormat="1" applyFont="1" applyFill="1" applyBorder="1" applyAlignment="1"/>
    <xf numFmtId="0" fontId="44" fillId="10" borderId="16" xfId="0" applyFont="1" applyFill="1" applyBorder="1" applyAlignment="1">
      <alignment horizontal="right"/>
    </xf>
    <xf numFmtId="0" fontId="45" fillId="10" borderId="16" xfId="0" applyNumberFormat="1" applyFont="1" applyFill="1" applyBorder="1" applyAlignment="1"/>
    <xf numFmtId="0" fontId="44" fillId="10" borderId="16" xfId="1" applyNumberFormat="1" applyFont="1" applyFill="1" applyBorder="1" applyAlignment="1" applyProtection="1">
      <protection locked="0"/>
    </xf>
    <xf numFmtId="0" fontId="44" fillId="10" borderId="16" xfId="0" applyFont="1" applyFill="1" applyBorder="1" applyAlignment="1">
      <alignment wrapText="1"/>
    </xf>
    <xf numFmtId="0" fontId="44" fillId="10" borderId="16" xfId="0" applyNumberFormat="1" applyFont="1" applyFill="1" applyBorder="1" applyAlignment="1">
      <alignment wrapText="1"/>
    </xf>
    <xf numFmtId="0" fontId="60" fillId="10" borderId="16" xfId="0" applyFont="1" applyFill="1" applyBorder="1" applyAlignment="1"/>
    <xf numFmtId="0" fontId="44" fillId="0" borderId="16" xfId="0" applyFont="1" applyFill="1" applyBorder="1" applyAlignment="1"/>
    <xf numFmtId="0" fontId="44" fillId="0" borderId="16" xfId="0" applyFont="1" applyFill="1" applyBorder="1" applyAlignment="1">
      <alignment horizontal="center"/>
    </xf>
    <xf numFmtId="0" fontId="44" fillId="0" borderId="16" xfId="1" applyNumberFormat="1" applyFont="1" applyFill="1" applyBorder="1" applyAlignment="1"/>
    <xf numFmtId="0" fontId="44" fillId="0" borderId="16" xfId="0" applyFont="1" applyFill="1" applyBorder="1" applyAlignment="1">
      <alignment horizontal="center" wrapText="1"/>
    </xf>
    <xf numFmtId="173" fontId="44" fillId="0" borderId="16" xfId="1" applyNumberFormat="1" applyFont="1" applyFill="1" applyBorder="1" applyAlignment="1">
      <alignment vertical="center" wrapText="1"/>
    </xf>
    <xf numFmtId="173" fontId="44" fillId="0" borderId="16" xfId="1" applyNumberFormat="1" applyFont="1" applyFill="1" applyBorder="1" applyAlignment="1"/>
    <xf numFmtId="173" fontId="44" fillId="0" borderId="16" xfId="1" applyNumberFormat="1" applyFont="1" applyFill="1" applyBorder="1" applyAlignment="1">
      <alignment horizontal="right" vertical="center" wrapText="1"/>
    </xf>
    <xf numFmtId="0" fontId="44" fillId="9" borderId="16" xfId="0" applyFont="1" applyFill="1" applyBorder="1" applyAlignment="1"/>
    <xf numFmtId="0" fontId="44" fillId="9" borderId="16" xfId="0" applyFont="1" applyFill="1" applyBorder="1" applyAlignment="1">
      <alignment horizontal="center" wrapText="1"/>
    </xf>
    <xf numFmtId="0" fontId="45" fillId="0" borderId="16" xfId="1" applyNumberFormat="1" applyFont="1" applyFill="1" applyBorder="1" applyAlignment="1">
      <alignment wrapText="1"/>
    </xf>
    <xf numFmtId="165" fontId="45" fillId="0" borderId="16" xfId="1" applyFont="1" applyFill="1" applyBorder="1" applyAlignment="1">
      <alignment horizontal="center"/>
    </xf>
    <xf numFmtId="0" fontId="46" fillId="0" borderId="16" xfId="0" applyFont="1" applyFill="1" applyBorder="1" applyAlignment="1"/>
    <xf numFmtId="173" fontId="60" fillId="0" borderId="16" xfId="1" applyNumberFormat="1" applyFont="1" applyFill="1" applyBorder="1" applyAlignment="1">
      <alignment vertical="center" wrapText="1"/>
    </xf>
    <xf numFmtId="0" fontId="60" fillId="0" borderId="16" xfId="1" applyNumberFormat="1" applyFont="1" applyFill="1" applyBorder="1" applyAlignment="1"/>
    <xf numFmtId="0" fontId="60" fillId="0" borderId="16" xfId="0" applyFont="1" applyFill="1" applyBorder="1" applyAlignment="1">
      <alignment horizontal="center" wrapText="1"/>
    </xf>
    <xf numFmtId="174" fontId="44" fillId="0" borderId="16" xfId="1" applyNumberFormat="1" applyFont="1" applyFill="1" applyBorder="1" applyAlignment="1"/>
    <xf numFmtId="0" fontId="45" fillId="0" borderId="16" xfId="1" applyNumberFormat="1" applyFont="1" applyFill="1" applyBorder="1" applyAlignment="1"/>
    <xf numFmtId="0" fontId="45" fillId="0" borderId="16" xfId="0" applyFont="1" applyFill="1" applyBorder="1" applyAlignment="1">
      <alignment horizontal="center" wrapText="1"/>
    </xf>
    <xf numFmtId="173" fontId="44" fillId="0" borderId="16" xfId="1" applyNumberFormat="1" applyFont="1" applyFill="1" applyBorder="1" applyAlignment="1">
      <alignment horizontal="right"/>
    </xf>
    <xf numFmtId="173" fontId="44" fillId="0" borderId="16" xfId="1" applyNumberFormat="1" applyFont="1" applyFill="1" applyBorder="1" applyAlignment="1">
      <alignment horizontal="right" wrapText="1"/>
    </xf>
    <xf numFmtId="0" fontId="45" fillId="0" borderId="16" xfId="0" applyFont="1" applyFill="1" applyBorder="1" applyAlignment="1"/>
    <xf numFmtId="173" fontId="60" fillId="0" borderId="16" xfId="1" applyNumberFormat="1" applyFont="1" applyFill="1" applyBorder="1" applyAlignment="1"/>
    <xf numFmtId="1" fontId="44" fillId="0" borderId="16" xfId="1" applyNumberFormat="1" applyFont="1" applyFill="1" applyBorder="1" applyAlignment="1"/>
    <xf numFmtId="1" fontId="60" fillId="0" borderId="16" xfId="1" applyNumberFormat="1" applyFont="1" applyFill="1" applyBorder="1" applyAlignment="1"/>
    <xf numFmtId="0" fontId="47" fillId="0" borderId="0" xfId="0" applyFont="1" applyFill="1" applyBorder="1"/>
    <xf numFmtId="1" fontId="47" fillId="0" borderId="0" xfId="0" applyNumberFormat="1" applyFont="1" applyFill="1" applyBorder="1"/>
    <xf numFmtId="0" fontId="47" fillId="0" borderId="0" xfId="0" applyFont="1" applyFill="1"/>
    <xf numFmtId="0" fontId="47" fillId="0" borderId="11" xfId="0" applyFont="1" applyFill="1" applyBorder="1" applyAlignment="1">
      <alignment horizontal="center"/>
    </xf>
    <xf numFmtId="0" fontId="47" fillId="0" borderId="16" xfId="0" applyFont="1" applyFill="1" applyBorder="1"/>
    <xf numFmtId="0" fontId="47" fillId="0" borderId="11" xfId="0" applyFont="1" applyFill="1" applyBorder="1"/>
    <xf numFmtId="168" fontId="47" fillId="0" borderId="10" xfId="21" applyNumberFormat="1" applyFont="1" applyFill="1" applyBorder="1" applyAlignment="1">
      <alignment horizontal="right" vertical="center"/>
    </xf>
    <xf numFmtId="0" fontId="47" fillId="0" borderId="0" xfId="0" applyFont="1" applyBorder="1"/>
    <xf numFmtId="1" fontId="47" fillId="0" borderId="0" xfId="0" applyNumberFormat="1" applyFont="1" applyBorder="1"/>
    <xf numFmtId="0" fontId="48" fillId="0" borderId="0" xfId="0" applyFont="1"/>
    <xf numFmtId="0" fontId="32" fillId="0" borderId="0" xfId="0" applyFont="1" applyBorder="1"/>
    <xf numFmtId="1" fontId="32" fillId="0" borderId="0" xfId="0" applyNumberFormat="1" applyFont="1" applyBorder="1"/>
    <xf numFmtId="0" fontId="47" fillId="0" borderId="0" xfId="0" applyFont="1" applyFill="1" applyBorder="1" applyAlignment="1">
      <alignment horizontal="center"/>
    </xf>
    <xf numFmtId="173" fontId="47" fillId="0" borderId="0" xfId="0" applyNumberFormat="1" applyFont="1" applyFill="1"/>
    <xf numFmtId="170" fontId="47" fillId="0" borderId="0" xfId="0" applyNumberFormat="1" applyFont="1" applyFill="1" applyBorder="1"/>
    <xf numFmtId="0" fontId="61" fillId="0" borderId="0" xfId="0" applyFont="1" applyAlignment="1">
      <alignment horizontal="center" vertical="center"/>
    </xf>
    <xf numFmtId="166" fontId="32" fillId="0" borderId="0" xfId="0" applyNumberFormat="1" applyFont="1" applyFill="1" applyBorder="1" applyAlignment="1"/>
    <xf numFmtId="0" fontId="32" fillId="0" borderId="16" xfId="0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168" fontId="32" fillId="0" borderId="23" xfId="1" applyNumberFormat="1" applyFont="1" applyFill="1" applyBorder="1" applyAlignment="1"/>
    <xf numFmtId="166" fontId="32" fillId="0" borderId="23" xfId="1" applyNumberFormat="1" applyFont="1" applyFill="1" applyBorder="1"/>
    <xf numFmtId="0" fontId="32" fillId="10" borderId="4" xfId="1" applyNumberFormat="1" applyFont="1" applyFill="1" applyBorder="1"/>
    <xf numFmtId="0" fontId="32" fillId="0" borderId="0" xfId="1" applyNumberFormat="1" applyFont="1" applyFill="1" applyBorder="1"/>
    <xf numFmtId="164" fontId="32" fillId="0" borderId="0" xfId="0" applyNumberFormat="1" applyFont="1" applyFill="1" applyBorder="1"/>
    <xf numFmtId="168" fontId="38" fillId="10" borderId="16" xfId="3" applyNumberFormat="1" applyFont="1" applyFill="1" applyBorder="1"/>
    <xf numFmtId="0" fontId="49" fillId="10" borderId="16" xfId="0" applyFont="1" applyFill="1" applyBorder="1"/>
    <xf numFmtId="0" fontId="49" fillId="0" borderId="16" xfId="0" applyFont="1" applyFill="1" applyBorder="1"/>
    <xf numFmtId="166" fontId="49" fillId="10" borderId="16" xfId="0" applyNumberFormat="1" applyFont="1" applyFill="1" applyBorder="1" applyAlignment="1">
      <alignment horizontal="left" vertical="top"/>
    </xf>
    <xf numFmtId="0" fontId="49" fillId="10" borderId="16" xfId="0" applyFont="1" applyFill="1" applyBorder="1" applyAlignment="1" applyProtection="1">
      <alignment horizontal="justify" vertical="top" wrapText="1"/>
      <protection hidden="1"/>
    </xf>
    <xf numFmtId="166" fontId="49" fillId="0" borderId="16" xfId="0" applyNumberFormat="1" applyFont="1" applyFill="1" applyBorder="1" applyAlignment="1">
      <alignment horizontal="left" vertical="top"/>
    </xf>
    <xf numFmtId="0" fontId="49" fillId="10" borderId="19" xfId="0" applyFont="1" applyFill="1" applyBorder="1"/>
    <xf numFmtId="0" fontId="33" fillId="0" borderId="16" xfId="0" applyFont="1" applyFill="1" applyBorder="1" applyAlignment="1">
      <alignment horizontal="center"/>
    </xf>
    <xf numFmtId="0" fontId="43" fillId="10" borderId="16" xfId="0" applyFont="1" applyFill="1" applyBorder="1"/>
    <xf numFmtId="0" fontId="49" fillId="0" borderId="11" xfId="0" applyFont="1" applyFill="1" applyBorder="1" applyAlignment="1">
      <alignment horizontal="center"/>
    </xf>
    <xf numFmtId="0" fontId="49" fillId="10" borderId="11" xfId="0" applyFont="1" applyFill="1" applyBorder="1" applyAlignment="1">
      <alignment horizontal="center"/>
    </xf>
    <xf numFmtId="0" fontId="49" fillId="0" borderId="11" xfId="0" applyFont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43" fillId="10" borderId="24" xfId="0" applyFont="1" applyFill="1" applyBorder="1" applyAlignment="1">
      <alignment horizontal="center"/>
    </xf>
    <xf numFmtId="0" fontId="49" fillId="0" borderId="0" xfId="0" applyFont="1" applyFill="1" applyBorder="1"/>
    <xf numFmtId="0" fontId="49" fillId="0" borderId="0" xfId="0" applyFont="1" applyFill="1"/>
    <xf numFmtId="0" fontId="49" fillId="0" borderId="0" xfId="21" applyNumberFormat="1" applyFont="1" applyFill="1" applyBorder="1" applyAlignment="1">
      <alignment horizontal="center"/>
    </xf>
    <xf numFmtId="0" fontId="29" fillId="0" borderId="0" xfId="0" applyFont="1" applyFill="1" applyBorder="1"/>
    <xf numFmtId="166" fontId="50" fillId="0" borderId="25" xfId="0" applyNumberFormat="1" applyFont="1" applyFill="1" applyBorder="1" applyAlignment="1"/>
    <xf numFmtId="166" fontId="38" fillId="0" borderId="26" xfId="0" applyNumberFormat="1" applyFont="1" applyFill="1" applyBorder="1" applyAlignment="1"/>
    <xf numFmtId="0" fontId="52" fillId="5" borderId="16" xfId="0" applyFont="1" applyFill="1" applyBorder="1" applyAlignment="1">
      <alignment horizontal="left"/>
    </xf>
    <xf numFmtId="0" fontId="52" fillId="5" borderId="16" xfId="0" quotePrefix="1" applyFont="1" applyFill="1" applyBorder="1" applyAlignment="1">
      <alignment horizontal="left"/>
    </xf>
    <xf numFmtId="0" fontId="52" fillId="5" borderId="18" xfId="0" applyFont="1" applyFill="1" applyBorder="1"/>
    <xf numFmtId="0" fontId="52" fillId="14" borderId="18" xfId="0" applyFont="1" applyFill="1" applyBorder="1"/>
    <xf numFmtId="0" fontId="52" fillId="5" borderId="16" xfId="0" applyFont="1" applyFill="1" applyBorder="1"/>
    <xf numFmtId="0" fontId="52" fillId="6" borderId="16" xfId="0" applyFont="1" applyFill="1" applyBorder="1" applyAlignment="1">
      <alignment horizontal="center"/>
    </xf>
    <xf numFmtId="1" fontId="62" fillId="15" borderId="16" xfId="0" applyNumberFormat="1" applyFont="1" applyFill="1" applyBorder="1"/>
    <xf numFmtId="1" fontId="35" fillId="15" borderId="0" xfId="0" applyNumberFormat="1" applyFont="1" applyFill="1" applyBorder="1"/>
    <xf numFmtId="1" fontId="37" fillId="16" borderId="16" xfId="0" applyNumberFormat="1" applyFont="1" applyFill="1" applyBorder="1" applyAlignment="1">
      <alignment horizontal="center"/>
    </xf>
    <xf numFmtId="0" fontId="37" fillId="16" borderId="16" xfId="0" applyFont="1" applyFill="1" applyBorder="1" applyAlignment="1">
      <alignment horizontal="center"/>
    </xf>
    <xf numFmtId="1" fontId="35" fillId="16" borderId="16" xfId="0" applyNumberFormat="1" applyFont="1" applyFill="1" applyBorder="1"/>
    <xf numFmtId="1" fontId="52" fillId="5" borderId="16" xfId="0" applyNumberFormat="1" applyFont="1" applyFill="1" applyBorder="1" applyAlignment="1">
      <alignment horizontal="center"/>
    </xf>
    <xf numFmtId="1" fontId="52" fillId="14" borderId="16" xfId="0" applyNumberFormat="1" applyFont="1" applyFill="1" applyBorder="1" applyAlignment="1">
      <alignment horizontal="center"/>
    </xf>
    <xf numFmtId="1" fontId="52" fillId="17" borderId="16" xfId="0" applyNumberFormat="1" applyFont="1" applyFill="1" applyBorder="1" applyAlignment="1">
      <alignment horizontal="center"/>
    </xf>
    <xf numFmtId="0" fontId="52" fillId="5" borderId="16" xfId="0" applyFont="1" applyFill="1" applyBorder="1" applyAlignment="1">
      <alignment horizontal="center"/>
    </xf>
    <xf numFmtId="1" fontId="52" fillId="7" borderId="16" xfId="0" applyNumberFormat="1" applyFont="1" applyFill="1" applyBorder="1" applyAlignment="1">
      <alignment horizontal="center"/>
    </xf>
    <xf numFmtId="1" fontId="52" fillId="4" borderId="16" xfId="0" applyNumberFormat="1" applyFont="1" applyFill="1" applyBorder="1" applyAlignment="1">
      <alignment horizontal="center"/>
    </xf>
    <xf numFmtId="1" fontId="52" fillId="3" borderId="16" xfId="0" applyNumberFormat="1" applyFont="1" applyFill="1" applyBorder="1" applyAlignment="1">
      <alignment horizontal="center"/>
    </xf>
    <xf numFmtId="1" fontId="44" fillId="8" borderId="16" xfId="0" applyNumberFormat="1" applyFont="1" applyFill="1" applyBorder="1"/>
    <xf numFmtId="1" fontId="53" fillId="0" borderId="16" xfId="0" applyNumberFormat="1" applyFont="1" applyFill="1" applyBorder="1"/>
    <xf numFmtId="171" fontId="54" fillId="0" borderId="16" xfId="0" applyNumberFormat="1" applyFont="1" applyFill="1" applyBorder="1"/>
    <xf numFmtId="1" fontId="53" fillId="0" borderId="16" xfId="0" applyNumberFormat="1" applyFont="1" applyBorder="1"/>
    <xf numFmtId="171" fontId="53" fillId="10" borderId="16" xfId="0" applyNumberFormat="1" applyFont="1" applyFill="1" applyBorder="1" applyAlignment="1">
      <alignment horizontal="center" wrapText="1"/>
    </xf>
    <xf numFmtId="0" fontId="50" fillId="0" borderId="0" xfId="0" applyFont="1" applyFill="1" applyAlignment="1">
      <alignment horizontal="center"/>
    </xf>
    <xf numFmtId="1" fontId="44" fillId="0" borderId="0" xfId="0" applyNumberFormat="1" applyFont="1" applyBorder="1"/>
    <xf numFmtId="0" fontId="22" fillId="0" borderId="0" xfId="0" applyFont="1" applyBorder="1"/>
    <xf numFmtId="0" fontId="46" fillId="0" borderId="16" xfId="0" applyFont="1" applyBorder="1" applyAlignment="1">
      <alignment horizontal="left"/>
    </xf>
    <xf numFmtId="1" fontId="46" fillId="0" borderId="16" xfId="0" applyNumberFormat="1" applyFont="1" applyBorder="1"/>
    <xf numFmtId="1" fontId="46" fillId="5" borderId="16" xfId="0" applyNumberFormat="1" applyFont="1" applyFill="1" applyBorder="1"/>
    <xf numFmtId="1" fontId="46" fillId="0" borderId="0" xfId="0" applyNumberFormat="1" applyFont="1" applyBorder="1"/>
    <xf numFmtId="0" fontId="39" fillId="0" borderId="0" xfId="0" applyNumberFormat="1" applyFont="1" applyAlignment="1">
      <alignment horizontal="center" wrapText="1"/>
    </xf>
    <xf numFmtId="0" fontId="55" fillId="13" borderId="36" xfId="0" applyFont="1" applyFill="1" applyBorder="1" applyAlignment="1" applyProtection="1">
      <alignment horizontal="center"/>
      <protection hidden="1"/>
    </xf>
    <xf numFmtId="0" fontId="55" fillId="13" borderId="37" xfId="0" applyFont="1" applyFill="1" applyBorder="1" applyAlignment="1" applyProtection="1">
      <alignment horizontal="center"/>
      <protection hidden="1"/>
    </xf>
    <xf numFmtId="0" fontId="33" fillId="0" borderId="13" xfId="0" applyFont="1" applyFill="1" applyBorder="1" applyAlignment="1">
      <alignment horizontal="center"/>
    </xf>
    <xf numFmtId="0" fontId="0" fillId="0" borderId="27" xfId="0" applyBorder="1" applyAlignment="1"/>
    <xf numFmtId="0" fontId="0" fillId="0" borderId="17" xfId="0" applyBorder="1" applyAlignment="1"/>
    <xf numFmtId="0" fontId="33" fillId="0" borderId="28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3" fillId="0" borderId="31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50" fillId="0" borderId="25" xfId="0" applyFont="1" applyFill="1" applyBorder="1" applyAlignment="1">
      <alignment horizontal="left"/>
    </xf>
    <xf numFmtId="0" fontId="51" fillId="0" borderId="26" xfId="0" applyFont="1" applyBorder="1" applyAlignment="1">
      <alignment horizontal="left"/>
    </xf>
    <xf numFmtId="0" fontId="21" fillId="0" borderId="0" xfId="0" applyFont="1" applyBorder="1" applyAlignment="1">
      <alignment textRotation="90"/>
    </xf>
    <xf numFmtId="0" fontId="41" fillId="0" borderId="2" xfId="0" applyFont="1" applyBorder="1" applyAlignment="1">
      <alignment textRotation="90"/>
    </xf>
    <xf numFmtId="0" fontId="35" fillId="0" borderId="0" xfId="0" applyFont="1" applyBorder="1" applyAlignment="1">
      <alignment horizontal="center"/>
    </xf>
    <xf numFmtId="1" fontId="35" fillId="0" borderId="16" xfId="0" applyNumberFormat="1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171" fontId="35" fillId="0" borderId="16" xfId="0" applyNumberFormat="1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5" fillId="0" borderId="13" xfId="0" applyFont="1" applyBorder="1" applyAlignment="1">
      <alignment horizontal="left"/>
    </xf>
    <xf numFmtId="0" fontId="35" fillId="0" borderId="27" xfId="0" applyFont="1" applyBorder="1" applyAlignment="1">
      <alignment horizontal="left"/>
    </xf>
    <xf numFmtId="0" fontId="35" fillId="0" borderId="17" xfId="0" applyFont="1" applyBorder="1" applyAlignment="1">
      <alignment horizontal="left"/>
    </xf>
    <xf numFmtId="0" fontId="35" fillId="0" borderId="16" xfId="0" applyFont="1" applyBorder="1" applyAlignment="1">
      <alignment horizontal="left"/>
    </xf>
    <xf numFmtId="1" fontId="35" fillId="0" borderId="0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17" xfId="0" applyFont="1" applyBorder="1" applyAlignment="1">
      <alignment horizontal="center"/>
    </xf>
  </cellXfs>
  <cellStyles count="22">
    <cellStyle name="Денежный" xfId="1" builtinId="4"/>
    <cellStyle name="Денежный 2" xfId="2"/>
    <cellStyle name="Денежный 2 2" xfId="3"/>
    <cellStyle name="Денежный 2 3" xfId="4"/>
    <cellStyle name="Денежный 3" xfId="5"/>
    <cellStyle name="Заголовок 3" xfId="6" builtinId="18"/>
    <cellStyle name="Обычный" xfId="0" builtinId="0"/>
    <cellStyle name="Обычный 2 2" xfId="7"/>
    <cellStyle name="Обычный 2 2 2" xfId="8"/>
    <cellStyle name="Обычный 2 2 3" xfId="9"/>
    <cellStyle name="Обычный 2 2 4" xfId="10"/>
    <cellStyle name="Обычный 2 3" xfId="11"/>
    <cellStyle name="Обычный 2 3 2" xfId="12"/>
    <cellStyle name="Обычный 2 3 3" xfId="13"/>
    <cellStyle name="Обычный 2 3 4" xfId="14"/>
    <cellStyle name="Обычный 2 4" xfId="15"/>
    <cellStyle name="Обычный 2 5" xfId="16"/>
    <cellStyle name="Обычный 2 6" xfId="17"/>
    <cellStyle name="Обычный 4 2" xfId="18"/>
    <cellStyle name="Обычный 4 3" xfId="19"/>
    <cellStyle name="Обычный 4 4" xfId="20"/>
    <cellStyle name="Финансовый" xfId="2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[3]Sheet1!$M$8:$N$8</c:f>
              <c:numCache>
                <c:formatCode>General</c:formatCode>
                <c:ptCount val="2"/>
                <c:pt idx="0">
                  <c:v>3955</c:v>
                </c:pt>
                <c:pt idx="1">
                  <c:v>183940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F6-4545-AC6B-0762109DD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494712"/>
        <c:axId val="1"/>
      </c:lineChart>
      <c:catAx>
        <c:axId val="613494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13494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[3]Sheet1!$M$8:$N$8</c:f>
              <c:numCache>
                <c:formatCode>General</c:formatCode>
                <c:ptCount val="2"/>
                <c:pt idx="0">
                  <c:v>3955</c:v>
                </c:pt>
                <c:pt idx="1">
                  <c:v>183940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92-4FB6-B34E-8DA9EF35A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94032"/>
        <c:axId val="1"/>
      </c:lineChart>
      <c:catAx>
        <c:axId val="61359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13594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[3]Sheet1!$M$8:$N$8</c:f>
              <c:numCache>
                <c:formatCode>General</c:formatCode>
                <c:ptCount val="2"/>
                <c:pt idx="0">
                  <c:v>3955</c:v>
                </c:pt>
                <c:pt idx="1">
                  <c:v>183940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4-4AF8-A289-67F7B8FA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97992"/>
        <c:axId val="1"/>
      </c:lineChart>
      <c:catAx>
        <c:axId val="61359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13597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[3]Sheet1!$M$8:$N$8</c:f>
              <c:numCache>
                <c:formatCode>General</c:formatCode>
                <c:ptCount val="2"/>
                <c:pt idx="0">
                  <c:v>3955</c:v>
                </c:pt>
                <c:pt idx="1">
                  <c:v>183940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A-41A7-9A3C-2FDD0A760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96552"/>
        <c:axId val="1"/>
      </c:lineChart>
      <c:catAx>
        <c:axId val="613596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1359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336550</xdr:colOff>
      <xdr:row>3</xdr:row>
      <xdr:rowOff>88900</xdr:rowOff>
    </xdr:from>
    <xdr:to>
      <xdr:col>6</xdr:col>
      <xdr:colOff>0</xdr:colOff>
      <xdr:row>3</xdr:row>
      <xdr:rowOff>95250</xdr:rowOff>
    </xdr:to>
    <xdr:sp macro="" textlink="">
      <xdr:nvSpPr>
        <xdr:cNvPr id="3982755" name="Line 1">
          <a:extLst>
            <a:ext uri="{FF2B5EF4-FFF2-40B4-BE49-F238E27FC236}">
              <a16:creationId xmlns:a16="http://schemas.microsoft.com/office/drawing/2014/main" id="{57354339-0363-BFE9-8629-F28616618BAC}"/>
            </a:ext>
          </a:extLst>
        </xdr:cNvPr>
        <xdr:cNvSpPr>
          <a:spLocks noChangeShapeType="1"/>
        </xdr:cNvSpPr>
      </xdr:nvSpPr>
      <xdr:spPr bwMode="auto">
        <a:xfrm flipV="1">
          <a:off x="3683000" y="533400"/>
          <a:ext cx="23939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510</xdr:row>
      <xdr:rowOff>95250</xdr:rowOff>
    </xdr:from>
    <xdr:to>
      <xdr:col>6</xdr:col>
      <xdr:colOff>0</xdr:colOff>
      <xdr:row>510</xdr:row>
      <xdr:rowOff>95250</xdr:rowOff>
    </xdr:to>
    <xdr:sp macro="" textlink="">
      <xdr:nvSpPr>
        <xdr:cNvPr id="3982756" name="Line 6">
          <a:extLst>
            <a:ext uri="{FF2B5EF4-FFF2-40B4-BE49-F238E27FC236}">
              <a16:creationId xmlns:a16="http://schemas.microsoft.com/office/drawing/2014/main" id="{E9D5612E-1E11-7398-1DF9-5C7D8194FA88}"/>
            </a:ext>
          </a:extLst>
        </xdr:cNvPr>
        <xdr:cNvSpPr>
          <a:spLocks noChangeShapeType="1"/>
        </xdr:cNvSpPr>
      </xdr:nvSpPr>
      <xdr:spPr bwMode="auto">
        <a:xfrm flipV="1">
          <a:off x="3346450" y="7223760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501</xdr:row>
      <xdr:rowOff>0</xdr:rowOff>
    </xdr:from>
    <xdr:to>
      <xdr:col>6</xdr:col>
      <xdr:colOff>0</xdr:colOff>
      <xdr:row>501</xdr:row>
      <xdr:rowOff>0</xdr:rowOff>
    </xdr:to>
    <xdr:sp macro="" textlink="">
      <xdr:nvSpPr>
        <xdr:cNvPr id="3982757" name="Line 8">
          <a:extLst>
            <a:ext uri="{FF2B5EF4-FFF2-40B4-BE49-F238E27FC236}">
              <a16:creationId xmlns:a16="http://schemas.microsoft.com/office/drawing/2014/main" id="{E1D34B39-6296-9CCE-9517-738876B9F3E9}"/>
            </a:ext>
          </a:extLst>
        </xdr:cNvPr>
        <xdr:cNvSpPr>
          <a:spLocks noChangeShapeType="1"/>
        </xdr:cNvSpPr>
      </xdr:nvSpPr>
      <xdr:spPr bwMode="auto">
        <a:xfrm flipV="1">
          <a:off x="3346450" y="7111365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501</xdr:row>
      <xdr:rowOff>0</xdr:rowOff>
    </xdr:from>
    <xdr:to>
      <xdr:col>4</xdr:col>
      <xdr:colOff>12700</xdr:colOff>
      <xdr:row>501</xdr:row>
      <xdr:rowOff>0</xdr:rowOff>
    </xdr:to>
    <xdr:sp macro="" textlink="">
      <xdr:nvSpPr>
        <xdr:cNvPr id="3982758" name="Line 9">
          <a:extLst>
            <a:ext uri="{FF2B5EF4-FFF2-40B4-BE49-F238E27FC236}">
              <a16:creationId xmlns:a16="http://schemas.microsoft.com/office/drawing/2014/main" id="{7AC90037-5837-B3EE-618B-D58E6A1CD5AA}"/>
            </a:ext>
          </a:extLst>
        </xdr:cNvPr>
        <xdr:cNvSpPr>
          <a:spLocks noChangeShapeType="1"/>
        </xdr:cNvSpPr>
      </xdr:nvSpPr>
      <xdr:spPr bwMode="auto">
        <a:xfrm flipV="1">
          <a:off x="3346450" y="711136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503</xdr:row>
      <xdr:rowOff>88900</xdr:rowOff>
    </xdr:from>
    <xdr:to>
      <xdr:col>4</xdr:col>
      <xdr:colOff>12700</xdr:colOff>
      <xdr:row>503</xdr:row>
      <xdr:rowOff>88900</xdr:rowOff>
    </xdr:to>
    <xdr:sp macro="" textlink="">
      <xdr:nvSpPr>
        <xdr:cNvPr id="3982759" name="Line 23">
          <a:extLst>
            <a:ext uri="{FF2B5EF4-FFF2-40B4-BE49-F238E27FC236}">
              <a16:creationId xmlns:a16="http://schemas.microsoft.com/office/drawing/2014/main" id="{8754850A-1B13-629E-EE4B-999E3E672DD6}"/>
            </a:ext>
          </a:extLst>
        </xdr:cNvPr>
        <xdr:cNvSpPr>
          <a:spLocks noChangeShapeType="1"/>
        </xdr:cNvSpPr>
      </xdr:nvSpPr>
      <xdr:spPr bwMode="auto">
        <a:xfrm flipV="1">
          <a:off x="3346450" y="714438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501</xdr:row>
      <xdr:rowOff>88900</xdr:rowOff>
    </xdr:from>
    <xdr:to>
      <xdr:col>7</xdr:col>
      <xdr:colOff>12700</xdr:colOff>
      <xdr:row>501</xdr:row>
      <xdr:rowOff>88900</xdr:rowOff>
    </xdr:to>
    <xdr:sp macro="" textlink="">
      <xdr:nvSpPr>
        <xdr:cNvPr id="3982760" name="Line 24">
          <a:extLst>
            <a:ext uri="{FF2B5EF4-FFF2-40B4-BE49-F238E27FC236}">
              <a16:creationId xmlns:a16="http://schemas.microsoft.com/office/drawing/2014/main" id="{1C1E490F-F609-E97C-2DBD-0CAA4CCCCF47}"/>
            </a:ext>
          </a:extLst>
        </xdr:cNvPr>
        <xdr:cNvSpPr>
          <a:spLocks noChangeShapeType="1"/>
        </xdr:cNvSpPr>
      </xdr:nvSpPr>
      <xdr:spPr bwMode="auto">
        <a:xfrm flipV="1">
          <a:off x="6076950" y="7120255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504</xdr:row>
      <xdr:rowOff>88900</xdr:rowOff>
    </xdr:from>
    <xdr:to>
      <xdr:col>7</xdr:col>
      <xdr:colOff>12700</xdr:colOff>
      <xdr:row>504</xdr:row>
      <xdr:rowOff>88900</xdr:rowOff>
    </xdr:to>
    <xdr:sp macro="" textlink="">
      <xdr:nvSpPr>
        <xdr:cNvPr id="3982761" name="Line 25">
          <a:extLst>
            <a:ext uri="{FF2B5EF4-FFF2-40B4-BE49-F238E27FC236}">
              <a16:creationId xmlns:a16="http://schemas.microsoft.com/office/drawing/2014/main" id="{04EC3687-0215-780B-E88C-B7944B719DC9}"/>
            </a:ext>
          </a:extLst>
        </xdr:cNvPr>
        <xdr:cNvSpPr>
          <a:spLocks noChangeShapeType="1"/>
        </xdr:cNvSpPr>
      </xdr:nvSpPr>
      <xdr:spPr bwMode="auto">
        <a:xfrm flipV="1">
          <a:off x="6076950" y="7154545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582</xdr:row>
      <xdr:rowOff>95250</xdr:rowOff>
    </xdr:from>
    <xdr:to>
      <xdr:col>6</xdr:col>
      <xdr:colOff>0</xdr:colOff>
      <xdr:row>582</xdr:row>
      <xdr:rowOff>95250</xdr:rowOff>
    </xdr:to>
    <xdr:sp macro="" textlink="">
      <xdr:nvSpPr>
        <xdr:cNvPr id="3982762" name="Line 6">
          <a:extLst>
            <a:ext uri="{FF2B5EF4-FFF2-40B4-BE49-F238E27FC236}">
              <a16:creationId xmlns:a16="http://schemas.microsoft.com/office/drawing/2014/main" id="{BD249B46-453C-D656-330F-1DA13330561B}"/>
            </a:ext>
          </a:extLst>
        </xdr:cNvPr>
        <xdr:cNvSpPr>
          <a:spLocks noChangeShapeType="1"/>
        </xdr:cNvSpPr>
      </xdr:nvSpPr>
      <xdr:spPr bwMode="auto">
        <a:xfrm flipV="1">
          <a:off x="3346450" y="83572350"/>
          <a:ext cx="273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575</xdr:row>
      <xdr:rowOff>82550</xdr:rowOff>
    </xdr:from>
    <xdr:to>
      <xdr:col>4</xdr:col>
      <xdr:colOff>12700</xdr:colOff>
      <xdr:row>575</xdr:row>
      <xdr:rowOff>82550</xdr:rowOff>
    </xdr:to>
    <xdr:sp macro="" textlink="">
      <xdr:nvSpPr>
        <xdr:cNvPr id="3982763" name="Line 23">
          <a:extLst>
            <a:ext uri="{FF2B5EF4-FFF2-40B4-BE49-F238E27FC236}">
              <a16:creationId xmlns:a16="http://schemas.microsoft.com/office/drawing/2014/main" id="{D0219A5B-365F-FA19-CE77-B656325576FE}"/>
            </a:ext>
          </a:extLst>
        </xdr:cNvPr>
        <xdr:cNvSpPr>
          <a:spLocks noChangeShapeType="1"/>
        </xdr:cNvSpPr>
      </xdr:nvSpPr>
      <xdr:spPr bwMode="auto">
        <a:xfrm flipV="1">
          <a:off x="3346450" y="8244840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573</xdr:row>
      <xdr:rowOff>82550</xdr:rowOff>
    </xdr:from>
    <xdr:to>
      <xdr:col>7</xdr:col>
      <xdr:colOff>12700</xdr:colOff>
      <xdr:row>573</xdr:row>
      <xdr:rowOff>82550</xdr:rowOff>
    </xdr:to>
    <xdr:sp macro="" textlink="">
      <xdr:nvSpPr>
        <xdr:cNvPr id="3982764" name="Line 24">
          <a:extLst>
            <a:ext uri="{FF2B5EF4-FFF2-40B4-BE49-F238E27FC236}">
              <a16:creationId xmlns:a16="http://schemas.microsoft.com/office/drawing/2014/main" id="{30806256-9F13-3E73-0DD8-41D38D3EB1FB}"/>
            </a:ext>
          </a:extLst>
        </xdr:cNvPr>
        <xdr:cNvSpPr>
          <a:spLocks noChangeShapeType="1"/>
        </xdr:cNvSpPr>
      </xdr:nvSpPr>
      <xdr:spPr bwMode="auto">
        <a:xfrm flipV="1">
          <a:off x="6076950" y="8213090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576</xdr:row>
      <xdr:rowOff>82550</xdr:rowOff>
    </xdr:from>
    <xdr:to>
      <xdr:col>7</xdr:col>
      <xdr:colOff>12700</xdr:colOff>
      <xdr:row>576</xdr:row>
      <xdr:rowOff>82550</xdr:rowOff>
    </xdr:to>
    <xdr:sp macro="" textlink="">
      <xdr:nvSpPr>
        <xdr:cNvPr id="3982765" name="Line 25">
          <a:extLst>
            <a:ext uri="{FF2B5EF4-FFF2-40B4-BE49-F238E27FC236}">
              <a16:creationId xmlns:a16="http://schemas.microsoft.com/office/drawing/2014/main" id="{531447E4-235C-59F1-C19F-3B493FBE4120}"/>
            </a:ext>
          </a:extLst>
        </xdr:cNvPr>
        <xdr:cNvSpPr>
          <a:spLocks noChangeShapeType="1"/>
        </xdr:cNvSpPr>
      </xdr:nvSpPr>
      <xdr:spPr bwMode="auto">
        <a:xfrm flipV="1">
          <a:off x="6076950" y="8260715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120650</xdr:colOff>
      <xdr:row>49</xdr:row>
      <xdr:rowOff>0</xdr:rowOff>
    </xdr:from>
    <xdr:to>
      <xdr:col>15</xdr:col>
      <xdr:colOff>152400</xdr:colOff>
      <xdr:row>49</xdr:row>
      <xdr:rowOff>0</xdr:rowOff>
    </xdr:to>
    <xdr:graphicFrame macro="[3]!Chart15_Click">
      <xdr:nvGraphicFramePr>
        <xdr:cNvPr id="3445413" name="Chart 1">
          <a:extLst>
            <a:ext uri="{FF2B5EF4-FFF2-40B4-BE49-F238E27FC236}">
              <a16:creationId xmlns:a16="http://schemas.microsoft.com/office/drawing/2014/main" id="{0AC3A21C-8CBC-1FDA-461A-59A5C2022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49</xdr:row>
      <xdr:rowOff>0</xdr:rowOff>
    </xdr:from>
    <xdr:to>
      <xdr:col>32</xdr:col>
      <xdr:colOff>0</xdr:colOff>
      <xdr:row>49</xdr:row>
      <xdr:rowOff>0</xdr:rowOff>
    </xdr:to>
    <xdr:graphicFrame macro="[3]!Chart15_Click">
      <xdr:nvGraphicFramePr>
        <xdr:cNvPr id="3445414" name="Chart 2">
          <a:extLst>
            <a:ext uri="{FF2B5EF4-FFF2-40B4-BE49-F238E27FC236}">
              <a16:creationId xmlns:a16="http://schemas.microsoft.com/office/drawing/2014/main" id="{94CBD4A2-FF2D-7046-A85F-831CFFA5C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120650</xdr:colOff>
      <xdr:row>49</xdr:row>
      <xdr:rowOff>0</xdr:rowOff>
    </xdr:from>
    <xdr:to>
      <xdr:col>15</xdr:col>
      <xdr:colOff>152400</xdr:colOff>
      <xdr:row>49</xdr:row>
      <xdr:rowOff>0</xdr:rowOff>
    </xdr:to>
    <xdr:graphicFrame macro="[3]!Chart15_Click">
      <xdr:nvGraphicFramePr>
        <xdr:cNvPr id="3445415" name="Chart 4">
          <a:extLst>
            <a:ext uri="{FF2B5EF4-FFF2-40B4-BE49-F238E27FC236}">
              <a16:creationId xmlns:a16="http://schemas.microsoft.com/office/drawing/2014/main" id="{2FCE22D8-A138-673C-BD01-3D964E380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0</xdr:colOff>
      <xdr:row>49</xdr:row>
      <xdr:rowOff>0</xdr:rowOff>
    </xdr:from>
    <xdr:to>
      <xdr:col>32</xdr:col>
      <xdr:colOff>0</xdr:colOff>
      <xdr:row>49</xdr:row>
      <xdr:rowOff>0</xdr:rowOff>
    </xdr:to>
    <xdr:graphicFrame macro="[3]!Chart15_Click">
      <xdr:nvGraphicFramePr>
        <xdr:cNvPr id="3445416" name="Chart 5">
          <a:extLst>
            <a:ext uri="{FF2B5EF4-FFF2-40B4-BE49-F238E27FC236}">
              <a16:creationId xmlns:a16="http://schemas.microsoft.com/office/drawing/2014/main" id="{A45F5780-66D4-8C62-6FBA-DDB8053B1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fe-server\KCC\Director\2001%20Work\Center%20Exchange%20folder\Reports\OSI-NATO%20spending%202001\OSI-NATO%20spending%20-%202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8,07,13\&#1052;&#1072;&#1081;&#1076;&#1086;&#1085;%20&#1072;&#1082;&#1072;-1\&#1041;&#1040;&#1051;&#1040;&#1053;&#1057;\B.hisobot%20IQBOL-2013-YILLIK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fe-server\kcc\Rasuls\SHAH%201-chorak.01%20xlsCAF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ITot"/>
      <sheetName val="Eq &amp; Inc"/>
      <sheetName val="Ad &amp; Oth"/>
      <sheetName val="Income"/>
      <sheetName val="Salaries"/>
      <sheetName val="NATO"/>
      <sheetName val="0001"/>
      <sheetName val="0002"/>
      <sheetName val="0003"/>
      <sheetName val="0004"/>
      <sheetName val="0101"/>
      <sheetName val="9804"/>
      <sheetName val="9901"/>
      <sheetName val="9902"/>
      <sheetName val="9903"/>
      <sheetName val="9904"/>
      <sheetName val="quarterly income"/>
      <sheetName val="OrigInternetCosts"/>
      <sheetName val="OSIChanges"/>
      <sheetName val="Accounting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63">
          <cell r="B63" t="str">
            <v>ss1</v>
          </cell>
          <cell r="C63" t="str">
            <v>1. Director</v>
          </cell>
        </row>
        <row r="64">
          <cell r="B64" t="str">
            <v>ss2</v>
          </cell>
          <cell r="C64" t="str">
            <v xml:space="preserve">2. Lead Computer Specialist </v>
          </cell>
        </row>
        <row r="65">
          <cell r="B65" t="str">
            <v>ss3</v>
          </cell>
          <cell r="C65" t="str">
            <v>3. Computer Specialist/Teacher</v>
          </cell>
        </row>
        <row r="66">
          <cell r="B66" t="str">
            <v>ss4</v>
          </cell>
          <cell r="C66" t="str">
            <v>4. Administrator</v>
          </cell>
        </row>
        <row r="67">
          <cell r="B67" t="str">
            <v>ss5</v>
          </cell>
          <cell r="C67" t="str">
            <v>5. Computer Specialist/Teacher</v>
          </cell>
        </row>
        <row r="68">
          <cell r="B68" t="str">
            <v>ss6</v>
          </cell>
          <cell r="C68" t="str">
            <v>1. Lead Computer Expert</v>
          </cell>
        </row>
        <row r="69">
          <cell r="B69" t="str">
            <v>ss7</v>
          </cell>
          <cell r="C69" t="str">
            <v>2. Computer Expert</v>
          </cell>
        </row>
        <row r="70">
          <cell r="B70" t="str">
            <v>ss8</v>
          </cell>
          <cell r="C70" t="str">
            <v>3. Computer Expert</v>
          </cell>
        </row>
        <row r="71">
          <cell r="B71" t="str">
            <v>ss9</v>
          </cell>
          <cell r="C71" t="str">
            <v>4. Computer Expert</v>
          </cell>
        </row>
        <row r="72">
          <cell r="B72" t="str">
            <v>ss10</v>
          </cell>
          <cell r="C72" t="str">
            <v>5. Administrator</v>
          </cell>
        </row>
        <row r="73">
          <cell r="B73" t="str">
            <v>ss11</v>
          </cell>
          <cell r="C73" t="str">
            <v>6. Computer Teacher</v>
          </cell>
        </row>
        <row r="74">
          <cell r="B74" t="str">
            <v>ss12</v>
          </cell>
          <cell r="C74" t="str">
            <v>7. Accountant</v>
          </cell>
        </row>
        <row r="77">
          <cell r="B77" t="str">
            <v>se1</v>
          </cell>
          <cell r="C77" t="str">
            <v>1. Computers delivered to Karshi</v>
          </cell>
        </row>
        <row r="78">
          <cell r="B78" t="str">
            <v>se2</v>
          </cell>
          <cell r="C78" t="str">
            <v>2. Computer (Network and Internet Server)</v>
          </cell>
        </row>
        <row r="79">
          <cell r="B79" t="str">
            <v>se3</v>
          </cell>
          <cell r="C79" t="str">
            <v>3. Printer</v>
          </cell>
        </row>
        <row r="80">
          <cell r="B80" t="str">
            <v>se4</v>
          </cell>
          <cell r="C80" t="str">
            <v>4. Scanner</v>
          </cell>
        </row>
        <row r="81">
          <cell r="B81" t="str">
            <v>se5</v>
          </cell>
          <cell r="C81" t="str">
            <v>5. Local network, backup equipment, surge protectors</v>
          </cell>
        </row>
        <row r="82">
          <cell r="B82" t="str">
            <v>se6</v>
          </cell>
          <cell r="C82" t="str">
            <v>6. Computer Software</v>
          </cell>
        </row>
        <row r="83">
          <cell r="B83" t="str">
            <v>se7</v>
          </cell>
          <cell r="C83" t="str">
            <v xml:space="preserve">7. Misc Equipment Shipping </v>
          </cell>
        </row>
        <row r="84">
          <cell r="B84" t="str">
            <v>se8</v>
          </cell>
          <cell r="C84" t="str">
            <v>8. Furniture and furnishings</v>
          </cell>
        </row>
        <row r="85">
          <cell r="B85" t="str">
            <v>se9</v>
          </cell>
          <cell r="C85" t="str">
            <v>9. Remodeling and security</v>
          </cell>
        </row>
        <row r="86">
          <cell r="B86" t="str">
            <v>se10</v>
          </cell>
          <cell r="C86" t="str">
            <v>10. Air Conditioner</v>
          </cell>
        </row>
        <row r="87">
          <cell r="B87" t="str">
            <v>se11</v>
          </cell>
          <cell r="C87" t="str">
            <v xml:space="preserve">11. Internet modems </v>
          </cell>
        </row>
        <row r="88">
          <cell r="B88" t="str">
            <v>se12</v>
          </cell>
          <cell r="C88" t="str">
            <v>12. Network 8 asynchronous port card</v>
          </cell>
        </row>
        <row r="89">
          <cell r="B89" t="str">
            <v>se13</v>
          </cell>
          <cell r="C89" t="str">
            <v>13. Parabolic Antenna and computer interface hardware</v>
          </cell>
        </row>
        <row r="90">
          <cell r="B90" t="str">
            <v>se14</v>
          </cell>
          <cell r="C90" t="str">
            <v>14. Misc. supplies</v>
          </cell>
        </row>
        <row r="91">
          <cell r="B91" t="str">
            <v>se15</v>
          </cell>
          <cell r="C91" t="str">
            <v>15. Voice/local phone line installation</v>
          </cell>
        </row>
        <row r="92">
          <cell r="B92" t="str">
            <v>se16</v>
          </cell>
          <cell r="C92" t="str">
            <v>16. Kashkardaryo Telecom Leased line setup</v>
          </cell>
        </row>
        <row r="93">
          <cell r="B93" t="str">
            <v>se17</v>
          </cell>
          <cell r="C93" t="str">
            <v>17. Freenet Internet provider setup</v>
          </cell>
        </row>
        <row r="94">
          <cell r="B94" t="str">
            <v>se18</v>
          </cell>
          <cell r="C94" t="str">
            <v>18. Center Opening Celebration and promotion</v>
          </cell>
        </row>
        <row r="96">
          <cell r="B96" t="str">
            <v>sa1</v>
          </cell>
          <cell r="C96" t="str">
            <v>1. Office Rental</v>
          </cell>
        </row>
        <row r="97">
          <cell r="B97" t="str">
            <v>sa2</v>
          </cell>
          <cell r="C97" t="str">
            <v>2. Voice/Data Telephone lines (11 months)</v>
          </cell>
        </row>
        <row r="98">
          <cell r="B98" t="str">
            <v>sa3</v>
          </cell>
          <cell r="C98" t="str">
            <v>3. Local Travel</v>
          </cell>
        </row>
        <row r="99">
          <cell r="B99" t="str">
            <v>sa4</v>
          </cell>
          <cell r="C99" t="str">
            <v>4. Kashkardaryo Telecom Leased line (10 months)</v>
          </cell>
        </row>
        <row r="100">
          <cell r="B100" t="str">
            <v>sa5</v>
          </cell>
          <cell r="C100" t="str">
            <v>5. Freenet leased line Internet cost (10 months)</v>
          </cell>
        </row>
        <row r="101">
          <cell r="B101" t="str">
            <v>sa6</v>
          </cell>
          <cell r="C101" t="str">
            <v>6. Freenet Satellite connection cost (8 months)</v>
          </cell>
        </row>
        <row r="102">
          <cell r="B102" t="str">
            <v>sa7</v>
          </cell>
          <cell r="C102" t="str">
            <v>7. Heat and Utilities</v>
          </cell>
        </row>
        <row r="103">
          <cell r="B103" t="str">
            <v>sa8</v>
          </cell>
          <cell r="C103" t="str">
            <v>8. Office/Center Supplies</v>
          </cell>
        </row>
        <row r="104">
          <cell r="B104" t="str">
            <v>sa9</v>
          </cell>
          <cell r="C104" t="str">
            <v>9. Unforeseen/Discretionary</v>
          </cell>
        </row>
        <row r="105">
          <cell r="B105" t="str">
            <v>sa10</v>
          </cell>
          <cell r="C105" t="str">
            <v>10. Indirect Administrative costs in Tashkent and US.</v>
          </cell>
        </row>
        <row r="107">
          <cell r="B107" t="str">
            <v>si1</v>
          </cell>
          <cell r="C107" t="str">
            <v>20 individual computer students @ $20</v>
          </cell>
        </row>
        <row r="108">
          <cell r="B108" t="str">
            <v>si2</v>
          </cell>
          <cell r="C108" t="str">
            <v>5 students from Uzbek organizations @ $40</v>
          </cell>
        </row>
        <row r="109">
          <cell r="B109" t="str">
            <v>si3</v>
          </cell>
          <cell r="C109" t="str">
            <v>20 walk in individual Email accounts @ $2</v>
          </cell>
        </row>
        <row r="110">
          <cell r="B110" t="str">
            <v>si4</v>
          </cell>
          <cell r="C110" t="str">
            <v>10 individual dial-up Email accounts @ $20</v>
          </cell>
        </row>
        <row r="111">
          <cell r="B111" t="str">
            <v>si5</v>
          </cell>
          <cell r="C111" t="str">
            <v>2 Foreign Business/Joint Venture/Foreign NGO Email accounts @ $40</v>
          </cell>
        </row>
        <row r="112">
          <cell r="B112" t="str">
            <v>si6</v>
          </cell>
          <cell r="C112" t="str">
            <v>60 hours of walk in Internet @ $0.75</v>
          </cell>
        </row>
        <row r="113">
          <cell r="B113" t="str">
            <v>si7</v>
          </cell>
          <cell r="C113" t="str">
            <v>5 dial up Internet connections for Uzbek Organizations (20 hrs each) @ $25</v>
          </cell>
        </row>
        <row r="114">
          <cell r="B114" t="str">
            <v>si8</v>
          </cell>
          <cell r="C114" t="str">
            <v>1 Internet Connection for foreign NGO @ $100</v>
          </cell>
        </row>
        <row r="116">
          <cell r="B116" t="str">
            <v>na1</v>
          </cell>
          <cell r="C116" t="str">
            <v>7 Computer Workstations</v>
          </cell>
        </row>
        <row r="117">
          <cell r="B117" t="str">
            <v>na2</v>
          </cell>
          <cell r="C117" t="str">
            <v>1 Computer network/internet server</v>
          </cell>
        </row>
        <row r="118">
          <cell r="B118" t="str">
            <v>na3</v>
          </cell>
          <cell r="C118" t="str">
            <v>Printer</v>
          </cell>
        </row>
        <row r="119">
          <cell r="B119" t="str">
            <v>na4</v>
          </cell>
          <cell r="C119" t="str">
            <v>Scanner</v>
          </cell>
        </row>
        <row r="120">
          <cell r="B120" t="str">
            <v>na5</v>
          </cell>
          <cell r="C120" t="str">
            <v>Local network and backup equipment, surge protectors</v>
          </cell>
        </row>
        <row r="121">
          <cell r="B121" t="str">
            <v>na6</v>
          </cell>
          <cell r="C121" t="str">
            <v>Computer Software</v>
          </cell>
        </row>
        <row r="122">
          <cell r="B122" t="str">
            <v>na7</v>
          </cell>
          <cell r="C122" t="str">
            <v>3 Internet modems</v>
          </cell>
        </row>
        <row r="123">
          <cell r="B123" t="str">
            <v>na8</v>
          </cell>
          <cell r="C123" t="str">
            <v>Network 8 asynchronous port card</v>
          </cell>
        </row>
        <row r="124">
          <cell r="B124" t="str">
            <v>na9</v>
          </cell>
          <cell r="C124" t="str">
            <v>Parabolic Antenna and computer interface hardware</v>
          </cell>
        </row>
        <row r="125">
          <cell r="B125" t="str">
            <v>na10</v>
          </cell>
          <cell r="C125" t="str">
            <v>Misc. supplies</v>
          </cell>
        </row>
        <row r="126">
          <cell r="B126" t="str">
            <v>na11</v>
          </cell>
          <cell r="C126" t="str">
            <v>Furniture and furnishings</v>
          </cell>
        </row>
        <row r="127">
          <cell r="B127" t="str">
            <v>na12</v>
          </cell>
          <cell r="C127" t="str">
            <v>Air conditioner</v>
          </cell>
        </row>
        <row r="128">
          <cell r="B128" t="str">
            <v>na13</v>
          </cell>
          <cell r="C128" t="str">
            <v>Cisco 1601 Router</v>
          </cell>
        </row>
        <row r="129">
          <cell r="B129" t="str">
            <v>na14</v>
          </cell>
          <cell r="C129" t="str">
            <v>DirecPC Proxy Software</v>
          </cell>
        </row>
        <row r="130">
          <cell r="B130" t="str">
            <v>na15</v>
          </cell>
          <cell r="C130" t="str">
            <v>MS Server 2000</v>
          </cell>
        </row>
        <row r="131">
          <cell r="B131" t="str">
            <v>na16</v>
          </cell>
          <cell r="C131" t="str">
            <v>2 Web Site Development Workstation</v>
          </cell>
        </row>
        <row r="132">
          <cell r="B132" t="str">
            <v>na17</v>
          </cell>
          <cell r="C132" t="str">
            <v>General Internet Server (without monitor)</v>
          </cell>
        </row>
        <row r="133">
          <cell r="B133" t="str">
            <v>na18</v>
          </cell>
          <cell r="C133" t="str">
            <v>2 High speed modems (4 wire)</v>
          </cell>
        </row>
        <row r="134">
          <cell r="B134" t="str">
            <v>na19</v>
          </cell>
          <cell r="C134" t="str">
            <v>8 Computer Systems</v>
          </cell>
        </row>
        <row r="135">
          <cell r="B135" t="str">
            <v>na20</v>
          </cell>
          <cell r="C135" t="str">
            <v>Network Equipment (Hub, Cable)</v>
          </cell>
        </row>
        <row r="136">
          <cell r="B136" t="str">
            <v>na21</v>
          </cell>
          <cell r="C136" t="str">
            <v>Storage Media (CDRW)</v>
          </cell>
        </row>
        <row r="137">
          <cell r="B137" t="str">
            <v>na22</v>
          </cell>
          <cell r="C137" t="str">
            <v>3 UPS</v>
          </cell>
        </row>
        <row r="138">
          <cell r="B138" t="str">
            <v>na23</v>
          </cell>
          <cell r="C138" t="str">
            <v>2 USR V.Everything modems</v>
          </cell>
        </row>
        <row r="139">
          <cell r="B139" t="str">
            <v>na24</v>
          </cell>
          <cell r="C139" t="str">
            <v>Mdaemon Email Server License</v>
          </cell>
        </row>
        <row r="142">
          <cell r="B142" t="str">
            <v>no1</v>
          </cell>
          <cell r="C142" t="str">
            <v>Remodeling and security</v>
          </cell>
        </row>
        <row r="143">
          <cell r="B143" t="str">
            <v>no2</v>
          </cell>
          <cell r="C143" t="str">
            <v>Office Rental, Utilities</v>
          </cell>
        </row>
        <row r="144">
          <cell r="B144" t="str">
            <v>no3</v>
          </cell>
          <cell r="C144" t="str">
            <v>Local Travel</v>
          </cell>
        </row>
        <row r="145">
          <cell r="B145" t="str">
            <v>no4</v>
          </cell>
          <cell r="C145" t="str">
            <v>4 phone lines</v>
          </cell>
        </row>
        <row r="146">
          <cell r="B146" t="str">
            <v>no5</v>
          </cell>
          <cell r="C146" t="str">
            <v>Shipping</v>
          </cell>
        </row>
        <row r="147">
          <cell r="B147" t="str">
            <v>no6</v>
          </cell>
          <cell r="C147" t="str">
            <v>Kashkadaryo telecom Leased Line</v>
          </cell>
        </row>
        <row r="148">
          <cell r="B148" t="str">
            <v>no7</v>
          </cell>
          <cell r="C148" t="str">
            <v>FreeNet Internet Leased line connection</v>
          </cell>
        </row>
        <row r="149">
          <cell r="B149" t="str">
            <v>no8</v>
          </cell>
          <cell r="C149" t="str">
            <v>FreeNet Satellite connection</v>
          </cell>
        </row>
        <row r="150">
          <cell r="B150" t="str">
            <v>no9</v>
          </cell>
          <cell r="C150" t="str">
            <v>Unforeseen/Discretionary</v>
          </cell>
        </row>
        <row r="151">
          <cell r="B151" t="str">
            <v>no10</v>
          </cell>
          <cell r="C151" t="str">
            <v>Administration + Salaries</v>
          </cell>
        </row>
        <row r="152">
          <cell r="B152" t="str">
            <v>no11</v>
          </cell>
          <cell r="C152" t="str">
            <v>Internet Traffic (Public Access)</v>
          </cell>
        </row>
        <row r="153">
          <cell r="B153" t="str">
            <v>no12</v>
          </cell>
          <cell r="C153" t="str">
            <v>Internet Traffic (Institutions)</v>
          </cell>
        </row>
        <row r="155">
          <cell r="B155" t="str">
            <v>nc</v>
          </cell>
          <cell r="C155" t="str">
            <v>Not Catagorized</v>
          </cell>
        </row>
        <row r="156">
          <cell r="B156" t="str">
            <v>os1</v>
          </cell>
          <cell r="C156" t="str">
            <v>Other Salaries</v>
          </cell>
        </row>
        <row r="157">
          <cell r="B157" t="str">
            <v>natoi</v>
          </cell>
          <cell r="C157" t="str">
            <v>NATO Income</v>
          </cell>
        </row>
        <row r="158">
          <cell r="B158" t="str">
            <v>sorosi</v>
          </cell>
          <cell r="C158" t="str">
            <v>OSI Income</v>
          </cell>
        </row>
        <row r="159">
          <cell r="B159" t="str">
            <v>pcusai</v>
          </cell>
          <cell r="C159" t="str">
            <v>PCUSA Income</v>
          </cell>
        </row>
        <row r="160">
          <cell r="B160" t="str">
            <v>patellai</v>
          </cell>
          <cell r="C160" t="str">
            <v>Patella Income</v>
          </cell>
        </row>
        <row r="161">
          <cell r="B161" t="str">
            <v>li</v>
          </cell>
          <cell r="C161" t="str">
            <v>Local income</v>
          </cell>
        </row>
        <row r="162">
          <cell r="B162" t="str">
            <v>lo</v>
          </cell>
          <cell r="C162" t="str">
            <v>loan/payback (not in sponsor accounting)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Accounting Report"/>
      <sheetName val="Financial Report"/>
      <sheetName val="Account Codes"/>
      <sheetName val="SHah"/>
      <sheetName val="2013"/>
      <sheetName val="Лист1"/>
      <sheetName val="Лист3"/>
      <sheetName val="Лист4"/>
    </sheetNames>
    <sheetDataSet>
      <sheetData sheetId="0"/>
      <sheetData sheetId="1"/>
      <sheetData sheetId="2">
        <row r="54">
          <cell r="G54">
            <v>-75743515.420000002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AH 1-chorak.01 xlsCAFE"/>
    </sheetNames>
    <definedNames>
      <definedName name="Chart15_Click"/>
    </definedNames>
    <sheetDataSet>
      <sheetData sheetId="0">
        <row r="8">
          <cell r="M8">
            <v>3955</v>
          </cell>
          <cell r="N8">
            <v>183940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2:B11"/>
  <sheetViews>
    <sheetView tabSelected="1" workbookViewId="0">
      <pane ySplit="2" topLeftCell="A3" activePane="bottomLeft" state="frozen"/>
      <selection pane="bottomLeft" activeCell="J7" sqref="J7"/>
    </sheetView>
  </sheetViews>
  <sheetFormatPr defaultRowHeight="12.75" x14ac:dyDescent="0.2"/>
  <cols>
    <col min="1" max="1" width="11.85546875" customWidth="1"/>
    <col min="2" max="2" width="67.7109375" customWidth="1"/>
  </cols>
  <sheetData>
    <row r="2" spans="1:2" ht="19.5" x14ac:dyDescent="0.3">
      <c r="B2" s="240" t="s">
        <v>130</v>
      </c>
    </row>
    <row r="4" spans="1:2" s="243" customFormat="1" ht="67.150000000000006" customHeight="1" thickBot="1" x14ac:dyDescent="0.3">
      <c r="A4" s="241">
        <v>1</v>
      </c>
      <c r="B4" s="242" t="s">
        <v>857</v>
      </c>
    </row>
    <row r="5" spans="1:2" s="243" customFormat="1" ht="59.45" customHeight="1" x14ac:dyDescent="0.25">
      <c r="A5" s="244">
        <v>2</v>
      </c>
      <c r="B5" s="245" t="s">
        <v>859</v>
      </c>
    </row>
    <row r="6" spans="1:2" s="243" customFormat="1" ht="39.6" customHeight="1" x14ac:dyDescent="0.25">
      <c r="A6" s="244">
        <v>3</v>
      </c>
      <c r="B6" s="245" t="s">
        <v>886</v>
      </c>
    </row>
    <row r="7" spans="1:2" ht="54.75" customHeight="1" x14ac:dyDescent="0.25">
      <c r="A7" s="312" t="s">
        <v>863</v>
      </c>
      <c r="B7" s="245" t="s">
        <v>889</v>
      </c>
    </row>
    <row r="8" spans="1:2" ht="18.75" x14ac:dyDescent="0.25">
      <c r="A8" s="312"/>
      <c r="B8" s="245"/>
    </row>
    <row r="9" spans="1:2" ht="18.75" x14ac:dyDescent="0.3">
      <c r="A9" s="239"/>
      <c r="B9" s="246" t="s">
        <v>860</v>
      </c>
    </row>
    <row r="10" spans="1:2" ht="18.75" x14ac:dyDescent="0.3">
      <c r="A10" s="218"/>
      <c r="B10" s="246" t="s">
        <v>895</v>
      </c>
    </row>
    <row r="11" spans="1:2" ht="18.75" x14ac:dyDescent="0.3">
      <c r="A11" s="218"/>
      <c r="B11" s="2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399"/>
  <sheetViews>
    <sheetView workbookViewId="0">
      <pane ySplit="4" topLeftCell="A5" activePane="bottomLeft" state="frozen"/>
      <selection pane="bottomLeft" activeCell="B14" sqref="B14"/>
    </sheetView>
  </sheetViews>
  <sheetFormatPr defaultColWidth="9.140625" defaultRowHeight="12.75" x14ac:dyDescent="0.2"/>
  <cols>
    <col min="1" max="1" width="9.140625" style="220"/>
    <col min="2" max="2" width="82.7109375" style="221" customWidth="1"/>
    <col min="3" max="3" width="15.5703125" style="220" customWidth="1"/>
    <col min="4" max="16384" width="9.140625" style="219"/>
  </cols>
  <sheetData>
    <row r="1" spans="1:3" x14ac:dyDescent="0.2">
      <c r="A1" s="371"/>
      <c r="B1" s="371"/>
      <c r="C1" s="371"/>
    </row>
    <row r="2" spans="1:3" s="222" customFormat="1" x14ac:dyDescent="0.2">
      <c r="A2" s="220"/>
      <c r="B2" s="221"/>
      <c r="C2" s="220"/>
    </row>
    <row r="3" spans="1:3" x14ac:dyDescent="0.2">
      <c r="A3" s="372" t="s">
        <v>131</v>
      </c>
      <c r="B3" s="373"/>
      <c r="C3" s="373"/>
    </row>
    <row r="4" spans="1:3" x14ac:dyDescent="0.2">
      <c r="A4" s="223" t="s">
        <v>132</v>
      </c>
      <c r="B4" s="223" t="s">
        <v>133</v>
      </c>
      <c r="C4" s="223" t="s">
        <v>134</v>
      </c>
    </row>
    <row r="5" spans="1:3" ht="25.5" x14ac:dyDescent="0.2">
      <c r="A5" s="224"/>
      <c r="B5" s="225" t="s">
        <v>135</v>
      </c>
      <c r="C5" s="226"/>
    </row>
    <row r="6" spans="1:3" ht="25.5" x14ac:dyDescent="0.2">
      <c r="A6" s="227" t="s">
        <v>136</v>
      </c>
      <c r="B6" s="225" t="s">
        <v>137</v>
      </c>
      <c r="C6" s="228" t="s">
        <v>138</v>
      </c>
    </row>
    <row r="7" spans="1:3" x14ac:dyDescent="0.2">
      <c r="A7" s="229" t="s">
        <v>139</v>
      </c>
      <c r="B7" s="230" t="s">
        <v>140</v>
      </c>
      <c r="C7" s="228" t="s">
        <v>138</v>
      </c>
    </row>
    <row r="8" spans="1:3" x14ac:dyDescent="0.2">
      <c r="A8" s="229" t="s">
        <v>141</v>
      </c>
      <c r="B8" s="230" t="s">
        <v>142</v>
      </c>
      <c r="C8" s="228" t="s">
        <v>138</v>
      </c>
    </row>
    <row r="9" spans="1:3" x14ac:dyDescent="0.2">
      <c r="A9" s="229" t="s">
        <v>143</v>
      </c>
      <c r="B9" s="230" t="s">
        <v>144</v>
      </c>
      <c r="C9" s="228" t="s">
        <v>138</v>
      </c>
    </row>
    <row r="10" spans="1:3" x14ac:dyDescent="0.2">
      <c r="A10" s="229" t="s">
        <v>112</v>
      </c>
      <c r="B10" s="230" t="s">
        <v>145</v>
      </c>
      <c r="C10" s="228" t="s">
        <v>138</v>
      </c>
    </row>
    <row r="11" spans="1:3" x14ac:dyDescent="0.2">
      <c r="A11" s="231" t="s">
        <v>118</v>
      </c>
      <c r="B11" s="232" t="s">
        <v>146</v>
      </c>
      <c r="C11" s="228" t="s">
        <v>138</v>
      </c>
    </row>
    <row r="12" spans="1:3" x14ac:dyDescent="0.2">
      <c r="A12" s="231" t="s">
        <v>147</v>
      </c>
      <c r="B12" s="232" t="s">
        <v>148</v>
      </c>
      <c r="C12" s="228" t="s">
        <v>138</v>
      </c>
    </row>
    <row r="13" spans="1:3" x14ac:dyDescent="0.2">
      <c r="A13" s="231" t="s">
        <v>78</v>
      </c>
      <c r="B13" s="232" t="s">
        <v>149</v>
      </c>
      <c r="C13" s="228" t="s">
        <v>138</v>
      </c>
    </row>
    <row r="14" spans="1:3" x14ac:dyDescent="0.2">
      <c r="A14" s="229" t="s">
        <v>150</v>
      </c>
      <c r="B14" s="230" t="s">
        <v>151</v>
      </c>
      <c r="C14" s="228" t="s">
        <v>138</v>
      </c>
    </row>
    <row r="15" spans="1:3" x14ac:dyDescent="0.2">
      <c r="A15" s="229" t="s">
        <v>152</v>
      </c>
      <c r="B15" s="230" t="s">
        <v>153</v>
      </c>
      <c r="C15" s="228" t="s">
        <v>138</v>
      </c>
    </row>
    <row r="16" spans="1:3" x14ac:dyDescent="0.2">
      <c r="A16" s="229" t="s">
        <v>154</v>
      </c>
      <c r="B16" s="230" t="s">
        <v>155</v>
      </c>
      <c r="C16" s="228" t="s">
        <v>138</v>
      </c>
    </row>
    <row r="17" spans="1:3" x14ac:dyDescent="0.2">
      <c r="A17" s="231" t="s">
        <v>156</v>
      </c>
      <c r="B17" s="232" t="s">
        <v>157</v>
      </c>
      <c r="C17" s="228" t="s">
        <v>138</v>
      </c>
    </row>
    <row r="18" spans="1:3" x14ac:dyDescent="0.2">
      <c r="A18" s="229" t="s">
        <v>158</v>
      </c>
      <c r="B18" s="230" t="s">
        <v>159</v>
      </c>
      <c r="C18" s="228" t="s">
        <v>138</v>
      </c>
    </row>
    <row r="19" spans="1:3" ht="25.5" x14ac:dyDescent="0.2">
      <c r="A19" s="227" t="s">
        <v>160</v>
      </c>
      <c r="B19" s="225" t="s">
        <v>161</v>
      </c>
      <c r="C19" s="228" t="s">
        <v>162</v>
      </c>
    </row>
    <row r="20" spans="1:3" x14ac:dyDescent="0.2">
      <c r="A20" s="229" t="s">
        <v>163</v>
      </c>
      <c r="B20" s="230" t="s">
        <v>164</v>
      </c>
      <c r="C20" s="228" t="s">
        <v>162</v>
      </c>
    </row>
    <row r="21" spans="1:3" ht="25.5" x14ac:dyDescent="0.2">
      <c r="A21" s="229" t="s">
        <v>165</v>
      </c>
      <c r="B21" s="230" t="s">
        <v>166</v>
      </c>
      <c r="C21" s="228" t="s">
        <v>162</v>
      </c>
    </row>
    <row r="22" spans="1:3" x14ac:dyDescent="0.2">
      <c r="A22" s="229" t="s">
        <v>167</v>
      </c>
      <c r="B22" s="230" t="s">
        <v>168</v>
      </c>
      <c r="C22" s="228" t="s">
        <v>162</v>
      </c>
    </row>
    <row r="23" spans="1:3" x14ac:dyDescent="0.2">
      <c r="A23" s="229" t="s">
        <v>169</v>
      </c>
      <c r="B23" s="230" t="s">
        <v>170</v>
      </c>
      <c r="C23" s="228" t="s">
        <v>162</v>
      </c>
    </row>
    <row r="24" spans="1:3" x14ac:dyDescent="0.2">
      <c r="A24" s="229" t="s">
        <v>171</v>
      </c>
      <c r="B24" s="230" t="s">
        <v>172</v>
      </c>
      <c r="C24" s="228" t="s">
        <v>162</v>
      </c>
    </row>
    <row r="25" spans="1:3" x14ac:dyDescent="0.2">
      <c r="A25" s="229" t="s">
        <v>79</v>
      </c>
      <c r="B25" s="230" t="s">
        <v>173</v>
      </c>
      <c r="C25" s="228" t="s">
        <v>162</v>
      </c>
    </row>
    <row r="26" spans="1:3" x14ac:dyDescent="0.2">
      <c r="A26" s="229" t="s">
        <v>174</v>
      </c>
      <c r="B26" s="230" t="s">
        <v>175</v>
      </c>
      <c r="C26" s="228" t="s">
        <v>162</v>
      </c>
    </row>
    <row r="27" spans="1:3" x14ac:dyDescent="0.2">
      <c r="A27" s="229" t="s">
        <v>176</v>
      </c>
      <c r="B27" s="230" t="s">
        <v>177</v>
      </c>
      <c r="C27" s="228" t="s">
        <v>162</v>
      </c>
    </row>
    <row r="28" spans="1:3" x14ac:dyDescent="0.2">
      <c r="A28" s="229" t="s">
        <v>178</v>
      </c>
      <c r="B28" s="230" t="s">
        <v>179</v>
      </c>
      <c r="C28" s="228" t="s">
        <v>162</v>
      </c>
    </row>
    <row r="29" spans="1:3" x14ac:dyDescent="0.2">
      <c r="A29" s="229" t="s">
        <v>180</v>
      </c>
      <c r="B29" s="230" t="s">
        <v>181</v>
      </c>
      <c r="C29" s="228" t="s">
        <v>162</v>
      </c>
    </row>
    <row r="30" spans="1:3" x14ac:dyDescent="0.2">
      <c r="A30" s="229" t="s">
        <v>182</v>
      </c>
      <c r="B30" s="230" t="s">
        <v>183</v>
      </c>
      <c r="C30" s="228" t="s">
        <v>162</v>
      </c>
    </row>
    <row r="31" spans="1:3" ht="38.25" x14ac:dyDescent="0.2">
      <c r="A31" s="227" t="s">
        <v>184</v>
      </c>
      <c r="B31" s="225" t="s">
        <v>185</v>
      </c>
      <c r="C31" s="228" t="s">
        <v>138</v>
      </c>
    </row>
    <row r="32" spans="1:3" x14ac:dyDescent="0.2">
      <c r="A32" s="229" t="s">
        <v>186</v>
      </c>
      <c r="B32" s="230" t="s">
        <v>187</v>
      </c>
      <c r="C32" s="228" t="s">
        <v>138</v>
      </c>
    </row>
    <row r="33" spans="1:3" ht="25.5" x14ac:dyDescent="0.2">
      <c r="A33" s="227" t="s">
        <v>188</v>
      </c>
      <c r="B33" s="225" t="s">
        <v>189</v>
      </c>
      <c r="C33" s="228" t="s">
        <v>138</v>
      </c>
    </row>
    <row r="34" spans="1:3" x14ac:dyDescent="0.2">
      <c r="A34" s="229" t="s">
        <v>190</v>
      </c>
      <c r="B34" s="230" t="s">
        <v>191</v>
      </c>
      <c r="C34" s="228" t="s">
        <v>138</v>
      </c>
    </row>
    <row r="35" spans="1:3" x14ac:dyDescent="0.2">
      <c r="A35" s="229" t="s">
        <v>192</v>
      </c>
      <c r="B35" s="230" t="s">
        <v>193</v>
      </c>
      <c r="C35" s="228" t="s">
        <v>138</v>
      </c>
    </row>
    <row r="36" spans="1:3" x14ac:dyDescent="0.2">
      <c r="A36" s="229" t="s">
        <v>194</v>
      </c>
      <c r="B36" s="230" t="s">
        <v>195</v>
      </c>
      <c r="C36" s="228" t="s">
        <v>138</v>
      </c>
    </row>
    <row r="37" spans="1:3" x14ac:dyDescent="0.2">
      <c r="A37" s="229" t="s">
        <v>196</v>
      </c>
      <c r="B37" s="230" t="s">
        <v>197</v>
      </c>
      <c r="C37" s="228" t="s">
        <v>138</v>
      </c>
    </row>
    <row r="38" spans="1:3" x14ac:dyDescent="0.2">
      <c r="A38" s="229" t="s">
        <v>198</v>
      </c>
      <c r="B38" s="230" t="s">
        <v>199</v>
      </c>
      <c r="C38" s="228" t="s">
        <v>138</v>
      </c>
    </row>
    <row r="39" spans="1:3" x14ac:dyDescent="0.2">
      <c r="A39" s="229" t="s">
        <v>200</v>
      </c>
      <c r="B39" s="230" t="s">
        <v>201</v>
      </c>
      <c r="C39" s="228" t="s">
        <v>138</v>
      </c>
    </row>
    <row r="40" spans="1:3" x14ac:dyDescent="0.2">
      <c r="A40" s="229" t="s">
        <v>202</v>
      </c>
      <c r="B40" s="230" t="s">
        <v>203</v>
      </c>
      <c r="C40" s="228" t="s">
        <v>138</v>
      </c>
    </row>
    <row r="41" spans="1:3" x14ac:dyDescent="0.2">
      <c r="A41" s="229" t="s">
        <v>204</v>
      </c>
      <c r="B41" s="230" t="s">
        <v>205</v>
      </c>
      <c r="C41" s="228" t="s">
        <v>138</v>
      </c>
    </row>
    <row r="42" spans="1:3" x14ac:dyDescent="0.2">
      <c r="A42" s="229" t="s">
        <v>206</v>
      </c>
      <c r="B42" s="230" t="s">
        <v>207</v>
      </c>
      <c r="C42" s="228" t="s">
        <v>138</v>
      </c>
    </row>
    <row r="43" spans="1:3" ht="25.5" x14ac:dyDescent="0.2">
      <c r="A43" s="227" t="s">
        <v>208</v>
      </c>
      <c r="B43" s="225" t="s">
        <v>209</v>
      </c>
      <c r="C43" s="228" t="s">
        <v>162</v>
      </c>
    </row>
    <row r="44" spans="1:3" x14ac:dyDescent="0.2">
      <c r="A44" s="229" t="s">
        <v>210</v>
      </c>
      <c r="B44" s="230" t="s">
        <v>211</v>
      </c>
      <c r="C44" s="228" t="s">
        <v>162</v>
      </c>
    </row>
    <row r="45" spans="1:3" x14ac:dyDescent="0.2">
      <c r="A45" s="229" t="s">
        <v>212</v>
      </c>
      <c r="B45" s="230" t="s">
        <v>213</v>
      </c>
      <c r="C45" s="228" t="s">
        <v>162</v>
      </c>
    </row>
    <row r="46" spans="1:3" x14ac:dyDescent="0.2">
      <c r="A46" s="229" t="s">
        <v>214</v>
      </c>
      <c r="B46" s="230" t="s">
        <v>215</v>
      </c>
      <c r="C46" s="228" t="s">
        <v>162</v>
      </c>
    </row>
    <row r="47" spans="1:3" x14ac:dyDescent="0.2">
      <c r="A47" s="229" t="s">
        <v>216</v>
      </c>
      <c r="B47" s="230" t="s">
        <v>217</v>
      </c>
      <c r="C47" s="228" t="s">
        <v>162</v>
      </c>
    </row>
    <row r="48" spans="1:3" x14ac:dyDescent="0.2">
      <c r="A48" s="229" t="s">
        <v>218</v>
      </c>
      <c r="B48" s="230" t="s">
        <v>219</v>
      </c>
      <c r="C48" s="228" t="s">
        <v>162</v>
      </c>
    </row>
    <row r="49" spans="1:3" x14ac:dyDescent="0.2">
      <c r="A49" s="229" t="s">
        <v>220</v>
      </c>
      <c r="B49" s="230" t="s">
        <v>221</v>
      </c>
      <c r="C49" s="228" t="s">
        <v>162</v>
      </c>
    </row>
    <row r="50" spans="1:3" x14ac:dyDescent="0.2">
      <c r="A50" s="229" t="s">
        <v>222</v>
      </c>
      <c r="B50" s="230" t="s">
        <v>223</v>
      </c>
      <c r="C50" s="228" t="s">
        <v>162</v>
      </c>
    </row>
    <row r="51" spans="1:3" x14ac:dyDescent="0.2">
      <c r="A51" s="229" t="s">
        <v>224</v>
      </c>
      <c r="B51" s="230" t="s">
        <v>225</v>
      </c>
      <c r="C51" s="228" t="s">
        <v>162</v>
      </c>
    </row>
    <row r="52" spans="1:3" ht="25.5" x14ac:dyDescent="0.2">
      <c r="A52" s="227" t="s">
        <v>226</v>
      </c>
      <c r="B52" s="225" t="s">
        <v>227</v>
      </c>
      <c r="C52" s="228" t="s">
        <v>138</v>
      </c>
    </row>
    <row r="53" spans="1:3" x14ac:dyDescent="0.2">
      <c r="A53" s="229" t="s">
        <v>228</v>
      </c>
      <c r="B53" s="230" t="s">
        <v>229</v>
      </c>
      <c r="C53" s="228" t="s">
        <v>138</v>
      </c>
    </row>
    <row r="54" spans="1:3" x14ac:dyDescent="0.2">
      <c r="A54" s="229" t="s">
        <v>230</v>
      </c>
      <c r="B54" s="230" t="s">
        <v>231</v>
      </c>
      <c r="C54" s="228" t="s">
        <v>138</v>
      </c>
    </row>
    <row r="55" spans="1:3" x14ac:dyDescent="0.2">
      <c r="A55" s="229" t="s">
        <v>232</v>
      </c>
      <c r="B55" s="230" t="s">
        <v>233</v>
      </c>
      <c r="C55" s="228" t="s">
        <v>138</v>
      </c>
    </row>
    <row r="56" spans="1:3" x14ac:dyDescent="0.2">
      <c r="A56" s="229" t="s">
        <v>234</v>
      </c>
      <c r="B56" s="230" t="s">
        <v>235</v>
      </c>
      <c r="C56" s="228" t="s">
        <v>138</v>
      </c>
    </row>
    <row r="57" spans="1:3" x14ac:dyDescent="0.2">
      <c r="A57" s="229" t="s">
        <v>236</v>
      </c>
      <c r="B57" s="230" t="s">
        <v>237</v>
      </c>
      <c r="C57" s="228" t="s">
        <v>138</v>
      </c>
    </row>
    <row r="58" spans="1:3" ht="25.5" x14ac:dyDescent="0.2">
      <c r="A58" s="227" t="s">
        <v>238</v>
      </c>
      <c r="B58" s="225" t="s">
        <v>239</v>
      </c>
      <c r="C58" s="228" t="s">
        <v>138</v>
      </c>
    </row>
    <row r="59" spans="1:3" x14ac:dyDescent="0.2">
      <c r="A59" s="229" t="s">
        <v>240</v>
      </c>
      <c r="B59" s="230" t="s">
        <v>241</v>
      </c>
      <c r="C59" s="228" t="s">
        <v>138</v>
      </c>
    </row>
    <row r="60" spans="1:3" x14ac:dyDescent="0.2">
      <c r="A60" s="229" t="s">
        <v>242</v>
      </c>
      <c r="B60" s="230" t="s">
        <v>243</v>
      </c>
      <c r="C60" s="228" t="s">
        <v>138</v>
      </c>
    </row>
    <row r="61" spans="1:3" ht="25.5" x14ac:dyDescent="0.2">
      <c r="A61" s="227" t="s">
        <v>244</v>
      </c>
      <c r="B61" s="225" t="s">
        <v>245</v>
      </c>
      <c r="C61" s="228" t="s">
        <v>138</v>
      </c>
    </row>
    <row r="62" spans="1:3" x14ac:dyDescent="0.2">
      <c r="A62" s="229" t="s">
        <v>246</v>
      </c>
      <c r="B62" s="230" t="s">
        <v>247</v>
      </c>
      <c r="C62" s="228" t="s">
        <v>138</v>
      </c>
    </row>
    <row r="63" spans="1:3" x14ac:dyDescent="0.2">
      <c r="A63" s="231" t="s">
        <v>248</v>
      </c>
      <c r="B63" s="232" t="s">
        <v>249</v>
      </c>
      <c r="C63" s="228" t="s">
        <v>138</v>
      </c>
    </row>
    <row r="64" spans="1:3" x14ac:dyDescent="0.2">
      <c r="A64" s="229" t="s">
        <v>250</v>
      </c>
      <c r="B64" s="230" t="s">
        <v>251</v>
      </c>
      <c r="C64" s="228" t="s">
        <v>138</v>
      </c>
    </row>
    <row r="65" spans="1:3" x14ac:dyDescent="0.2">
      <c r="A65" s="229" t="s">
        <v>252</v>
      </c>
      <c r="B65" s="230" t="s">
        <v>253</v>
      </c>
      <c r="C65" s="228" t="s">
        <v>138</v>
      </c>
    </row>
    <row r="66" spans="1:3" x14ac:dyDescent="0.2">
      <c r="A66" s="229" t="s">
        <v>254</v>
      </c>
      <c r="B66" s="230" t="s">
        <v>255</v>
      </c>
      <c r="C66" s="228" t="s">
        <v>138</v>
      </c>
    </row>
    <row r="67" spans="1:3" x14ac:dyDescent="0.2">
      <c r="A67" s="229" t="s">
        <v>256</v>
      </c>
      <c r="B67" s="230" t="s">
        <v>257</v>
      </c>
      <c r="C67" s="228" t="s">
        <v>138</v>
      </c>
    </row>
    <row r="68" spans="1:3" x14ac:dyDescent="0.2">
      <c r="A68" s="229" t="s">
        <v>258</v>
      </c>
      <c r="B68" s="230" t="s">
        <v>259</v>
      </c>
      <c r="C68" s="228" t="s">
        <v>138</v>
      </c>
    </row>
    <row r="69" spans="1:3" ht="38.25" x14ac:dyDescent="0.2">
      <c r="A69" s="227" t="s">
        <v>260</v>
      </c>
      <c r="B69" s="225" t="s">
        <v>261</v>
      </c>
      <c r="C69" s="228" t="s">
        <v>138</v>
      </c>
    </row>
    <row r="70" spans="1:3" x14ac:dyDescent="0.2">
      <c r="A70" s="229" t="s">
        <v>262</v>
      </c>
      <c r="B70" s="230" t="s">
        <v>263</v>
      </c>
      <c r="C70" s="228" t="s">
        <v>138</v>
      </c>
    </row>
    <row r="71" spans="1:3" x14ac:dyDescent="0.2">
      <c r="A71" s="229" t="s">
        <v>264</v>
      </c>
      <c r="B71" s="230" t="s">
        <v>265</v>
      </c>
      <c r="C71" s="228" t="s">
        <v>138</v>
      </c>
    </row>
    <row r="72" spans="1:3" x14ac:dyDescent="0.2">
      <c r="A72" s="229" t="s">
        <v>266</v>
      </c>
      <c r="B72" s="230" t="s">
        <v>267</v>
      </c>
      <c r="C72" s="228" t="s">
        <v>138</v>
      </c>
    </row>
    <row r="73" spans="1:3" x14ac:dyDescent="0.2">
      <c r="A73" s="229" t="s">
        <v>268</v>
      </c>
      <c r="B73" s="230" t="s">
        <v>269</v>
      </c>
      <c r="C73" s="228" t="s">
        <v>138</v>
      </c>
    </row>
    <row r="74" spans="1:3" x14ac:dyDescent="0.2">
      <c r="A74" s="229" t="s">
        <v>270</v>
      </c>
      <c r="B74" s="230" t="s">
        <v>271</v>
      </c>
      <c r="C74" s="228" t="s">
        <v>138</v>
      </c>
    </row>
    <row r="75" spans="1:3" x14ac:dyDescent="0.2">
      <c r="A75" s="229" t="s">
        <v>272</v>
      </c>
      <c r="B75" s="230" t="s">
        <v>273</v>
      </c>
      <c r="C75" s="228" t="s">
        <v>138</v>
      </c>
    </row>
    <row r="76" spans="1:3" x14ac:dyDescent="0.2">
      <c r="A76" s="229" t="s">
        <v>274</v>
      </c>
      <c r="B76" s="230" t="s">
        <v>275</v>
      </c>
      <c r="C76" s="228" t="s">
        <v>138</v>
      </c>
    </row>
    <row r="77" spans="1:3" ht="25.5" x14ac:dyDescent="0.2">
      <c r="A77" s="224"/>
      <c r="B77" s="227" t="s">
        <v>276</v>
      </c>
      <c r="C77" s="228" t="s">
        <v>138</v>
      </c>
    </row>
    <row r="78" spans="1:3" x14ac:dyDescent="0.2">
      <c r="A78" s="227" t="s">
        <v>277</v>
      </c>
      <c r="B78" s="225" t="s">
        <v>278</v>
      </c>
      <c r="C78" s="228" t="s">
        <v>138</v>
      </c>
    </row>
    <row r="79" spans="1:3" x14ac:dyDescent="0.2">
      <c r="A79" s="229" t="s">
        <v>279</v>
      </c>
      <c r="B79" s="230" t="s">
        <v>280</v>
      </c>
      <c r="C79" s="228" t="s">
        <v>138</v>
      </c>
    </row>
    <row r="80" spans="1:3" x14ac:dyDescent="0.2">
      <c r="A80" s="229" t="s">
        <v>281</v>
      </c>
      <c r="B80" s="230" t="s">
        <v>282</v>
      </c>
      <c r="C80" s="228" t="s">
        <v>138</v>
      </c>
    </row>
    <row r="81" spans="1:3" x14ac:dyDescent="0.2">
      <c r="A81" s="229" t="s">
        <v>283</v>
      </c>
      <c r="B81" s="230" t="s">
        <v>284</v>
      </c>
      <c r="C81" s="228" t="s">
        <v>138</v>
      </c>
    </row>
    <row r="82" spans="1:3" x14ac:dyDescent="0.2">
      <c r="A82" s="229" t="s">
        <v>285</v>
      </c>
      <c r="B82" s="230" t="s">
        <v>286</v>
      </c>
      <c r="C82" s="228" t="s">
        <v>138</v>
      </c>
    </row>
    <row r="83" spans="1:3" x14ac:dyDescent="0.2">
      <c r="A83" s="231" t="s">
        <v>287</v>
      </c>
      <c r="B83" s="232" t="s">
        <v>288</v>
      </c>
      <c r="C83" s="228" t="s">
        <v>138</v>
      </c>
    </row>
    <row r="84" spans="1:3" x14ac:dyDescent="0.2">
      <c r="A84" s="229" t="s">
        <v>289</v>
      </c>
      <c r="B84" s="230" t="s">
        <v>290</v>
      </c>
      <c r="C84" s="228" t="s">
        <v>138</v>
      </c>
    </row>
    <row r="85" spans="1:3" x14ac:dyDescent="0.2">
      <c r="A85" s="229" t="s">
        <v>291</v>
      </c>
      <c r="B85" s="230" t="s">
        <v>292</v>
      </c>
      <c r="C85" s="228" t="s">
        <v>138</v>
      </c>
    </row>
    <row r="86" spans="1:3" x14ac:dyDescent="0.2">
      <c r="A86" s="231" t="s">
        <v>293</v>
      </c>
      <c r="B86" s="232" t="s">
        <v>294</v>
      </c>
      <c r="C86" s="228" t="s">
        <v>138</v>
      </c>
    </row>
    <row r="87" spans="1:3" x14ac:dyDescent="0.2">
      <c r="A87" s="229" t="s">
        <v>295</v>
      </c>
      <c r="B87" s="230" t="s">
        <v>296</v>
      </c>
      <c r="C87" s="228" t="s">
        <v>138</v>
      </c>
    </row>
    <row r="88" spans="1:3" ht="25.5" x14ac:dyDescent="0.2">
      <c r="A88" s="227" t="s">
        <v>297</v>
      </c>
      <c r="B88" s="225" t="s">
        <v>298</v>
      </c>
      <c r="C88" s="228" t="s">
        <v>138</v>
      </c>
    </row>
    <row r="89" spans="1:3" x14ac:dyDescent="0.2">
      <c r="A89" s="229" t="s">
        <v>299</v>
      </c>
      <c r="B89" s="230" t="s">
        <v>300</v>
      </c>
      <c r="C89" s="228" t="s">
        <v>138</v>
      </c>
    </row>
    <row r="90" spans="1:3" x14ac:dyDescent="0.2">
      <c r="A90" s="229" t="s">
        <v>301</v>
      </c>
      <c r="B90" s="230" t="s">
        <v>302</v>
      </c>
      <c r="C90" s="228" t="s">
        <v>138</v>
      </c>
    </row>
    <row r="91" spans="1:3" x14ac:dyDescent="0.2">
      <c r="A91" s="227" t="s">
        <v>303</v>
      </c>
      <c r="B91" s="228"/>
      <c r="C91" s="228" t="s">
        <v>138</v>
      </c>
    </row>
    <row r="92" spans="1:3" x14ac:dyDescent="0.2">
      <c r="A92" s="227" t="s">
        <v>304</v>
      </c>
      <c r="B92" s="228"/>
      <c r="C92" s="228" t="s">
        <v>138</v>
      </c>
    </row>
    <row r="93" spans="1:3" x14ac:dyDescent="0.2">
      <c r="A93" s="227" t="s">
        <v>305</v>
      </c>
      <c r="B93" s="228"/>
      <c r="C93" s="228" t="s">
        <v>138</v>
      </c>
    </row>
    <row r="94" spans="1:3" ht="25.5" x14ac:dyDescent="0.2">
      <c r="A94" s="227" t="s">
        <v>306</v>
      </c>
      <c r="B94" s="225" t="s">
        <v>307</v>
      </c>
      <c r="C94" s="228" t="s">
        <v>138</v>
      </c>
    </row>
    <row r="95" spans="1:3" x14ac:dyDescent="0.2">
      <c r="A95" s="229" t="s">
        <v>308</v>
      </c>
      <c r="B95" s="230" t="s">
        <v>309</v>
      </c>
      <c r="C95" s="228" t="s">
        <v>138</v>
      </c>
    </row>
    <row r="96" spans="1:3" ht="25.5" x14ac:dyDescent="0.2">
      <c r="A96" s="227" t="s">
        <v>310</v>
      </c>
      <c r="B96" s="225" t="s">
        <v>311</v>
      </c>
      <c r="C96" s="228" t="s">
        <v>138</v>
      </c>
    </row>
    <row r="97" spans="1:3" x14ac:dyDescent="0.2">
      <c r="A97" s="229" t="s">
        <v>312</v>
      </c>
      <c r="B97" s="230" t="s">
        <v>313</v>
      </c>
      <c r="C97" s="228" t="s">
        <v>138</v>
      </c>
    </row>
    <row r="98" spans="1:3" x14ac:dyDescent="0.2">
      <c r="A98" s="227" t="s">
        <v>314</v>
      </c>
      <c r="B98" s="228"/>
      <c r="C98" s="228" t="s">
        <v>138</v>
      </c>
    </row>
    <row r="99" spans="1:3" x14ac:dyDescent="0.2">
      <c r="A99" s="227" t="s">
        <v>315</v>
      </c>
      <c r="B99" s="228"/>
      <c r="C99" s="228" t="s">
        <v>138</v>
      </c>
    </row>
    <row r="100" spans="1:3" x14ac:dyDescent="0.2">
      <c r="A100" s="227" t="s">
        <v>316</v>
      </c>
      <c r="B100" s="228"/>
      <c r="C100" s="228" t="s">
        <v>138</v>
      </c>
    </row>
    <row r="101" spans="1:3" ht="25.5" x14ac:dyDescent="0.2">
      <c r="A101" s="227" t="s">
        <v>317</v>
      </c>
      <c r="B101" s="225" t="s">
        <v>318</v>
      </c>
      <c r="C101" s="228" t="s">
        <v>138</v>
      </c>
    </row>
    <row r="102" spans="1:3" x14ac:dyDescent="0.2">
      <c r="A102" s="231" t="s">
        <v>319</v>
      </c>
      <c r="B102" s="232" t="s">
        <v>320</v>
      </c>
      <c r="C102" s="228" t="s">
        <v>138</v>
      </c>
    </row>
    <row r="103" spans="1:3" ht="25.5" x14ac:dyDescent="0.2">
      <c r="A103" s="227" t="s">
        <v>321</v>
      </c>
      <c r="B103" s="225" t="s">
        <v>322</v>
      </c>
      <c r="C103" s="228" t="s">
        <v>138</v>
      </c>
    </row>
    <row r="104" spans="1:3" x14ac:dyDescent="0.2">
      <c r="A104" s="229" t="s">
        <v>323</v>
      </c>
      <c r="B104" s="230" t="s">
        <v>324</v>
      </c>
      <c r="C104" s="228" t="s">
        <v>138</v>
      </c>
    </row>
    <row r="105" spans="1:3" x14ac:dyDescent="0.2">
      <c r="A105" s="227" t="s">
        <v>325</v>
      </c>
      <c r="B105" s="228"/>
      <c r="C105" s="228" t="s">
        <v>138</v>
      </c>
    </row>
    <row r="106" spans="1:3" ht="25.5" x14ac:dyDescent="0.2">
      <c r="A106" s="227" t="s">
        <v>326</v>
      </c>
      <c r="B106" s="225" t="s">
        <v>327</v>
      </c>
      <c r="C106" s="228" t="s">
        <v>138</v>
      </c>
    </row>
    <row r="107" spans="1:3" x14ac:dyDescent="0.2">
      <c r="A107" s="229" t="s">
        <v>328</v>
      </c>
      <c r="B107" s="230" t="s">
        <v>329</v>
      </c>
      <c r="C107" s="228" t="s">
        <v>138</v>
      </c>
    </row>
    <row r="108" spans="1:3" x14ac:dyDescent="0.2">
      <c r="A108" s="227" t="s">
        <v>330</v>
      </c>
      <c r="B108" s="228"/>
      <c r="C108" s="228" t="s">
        <v>138</v>
      </c>
    </row>
    <row r="109" spans="1:3" ht="25.5" x14ac:dyDescent="0.2">
      <c r="A109" s="227" t="s">
        <v>331</v>
      </c>
      <c r="B109" s="225" t="s">
        <v>332</v>
      </c>
      <c r="C109" s="228" t="s">
        <v>138</v>
      </c>
    </row>
    <row r="110" spans="1:3" x14ac:dyDescent="0.2">
      <c r="A110" s="229" t="s">
        <v>333</v>
      </c>
      <c r="B110" s="230" t="s">
        <v>334</v>
      </c>
      <c r="C110" s="228" t="s">
        <v>138</v>
      </c>
    </row>
    <row r="111" spans="1:3" ht="25.5" x14ac:dyDescent="0.2">
      <c r="A111" s="227" t="s">
        <v>335</v>
      </c>
      <c r="B111" s="225" t="s">
        <v>336</v>
      </c>
      <c r="C111" s="228" t="s">
        <v>138</v>
      </c>
    </row>
    <row r="112" spans="1:3" x14ac:dyDescent="0.2">
      <c r="A112" s="229" t="s">
        <v>337</v>
      </c>
      <c r="B112" s="230" t="s">
        <v>338</v>
      </c>
      <c r="C112" s="228" t="s">
        <v>138</v>
      </c>
    </row>
    <row r="113" spans="1:3" ht="25.5" x14ac:dyDescent="0.2">
      <c r="A113" s="227" t="s">
        <v>339</v>
      </c>
      <c r="B113" s="225" t="s">
        <v>340</v>
      </c>
      <c r="C113" s="228" t="s">
        <v>138</v>
      </c>
    </row>
    <row r="114" spans="1:3" x14ac:dyDescent="0.2">
      <c r="A114" s="229" t="s">
        <v>341</v>
      </c>
      <c r="B114" s="230" t="s">
        <v>342</v>
      </c>
      <c r="C114" s="228" t="s">
        <v>138</v>
      </c>
    </row>
    <row r="115" spans="1:3" ht="25.5" x14ac:dyDescent="0.2">
      <c r="A115" s="227" t="s">
        <v>343</v>
      </c>
      <c r="B115" s="225" t="s">
        <v>344</v>
      </c>
      <c r="C115" s="228" t="s">
        <v>138</v>
      </c>
    </row>
    <row r="116" spans="1:3" x14ac:dyDescent="0.2">
      <c r="A116" s="229" t="s">
        <v>345</v>
      </c>
      <c r="B116" s="230" t="s">
        <v>346</v>
      </c>
      <c r="C116" s="228" t="s">
        <v>138</v>
      </c>
    </row>
    <row r="117" spans="1:3" x14ac:dyDescent="0.2">
      <c r="A117" s="229" t="s">
        <v>347</v>
      </c>
      <c r="B117" s="230" t="s">
        <v>348</v>
      </c>
      <c r="C117" s="228" t="s">
        <v>138</v>
      </c>
    </row>
    <row r="118" spans="1:3" x14ac:dyDescent="0.2">
      <c r="A118" s="229" t="s">
        <v>349</v>
      </c>
      <c r="B118" s="230" t="s">
        <v>350</v>
      </c>
      <c r="C118" s="228" t="s">
        <v>138</v>
      </c>
    </row>
    <row r="119" spans="1:3" x14ac:dyDescent="0.2">
      <c r="A119" s="227" t="s">
        <v>351</v>
      </c>
      <c r="B119" s="225" t="s">
        <v>352</v>
      </c>
      <c r="C119" s="228" t="s">
        <v>138</v>
      </c>
    </row>
    <row r="120" spans="1:3" x14ac:dyDescent="0.2">
      <c r="A120" s="229" t="s">
        <v>353</v>
      </c>
      <c r="B120" s="230" t="s">
        <v>354</v>
      </c>
      <c r="C120" s="228" t="s">
        <v>138</v>
      </c>
    </row>
    <row r="121" spans="1:3" x14ac:dyDescent="0.2">
      <c r="A121" s="229" t="s">
        <v>355</v>
      </c>
      <c r="B121" s="230" t="s">
        <v>356</v>
      </c>
      <c r="C121" s="228" t="s">
        <v>138</v>
      </c>
    </row>
    <row r="122" spans="1:3" x14ac:dyDescent="0.2">
      <c r="A122" s="229" t="s">
        <v>357</v>
      </c>
      <c r="B122" s="230" t="s">
        <v>358</v>
      </c>
      <c r="C122" s="228" t="s">
        <v>138</v>
      </c>
    </row>
    <row r="123" spans="1:3" x14ac:dyDescent="0.2">
      <c r="A123" s="229" t="s">
        <v>359</v>
      </c>
      <c r="B123" s="230" t="s">
        <v>360</v>
      </c>
      <c r="C123" s="228" t="s">
        <v>138</v>
      </c>
    </row>
    <row r="124" spans="1:3" x14ac:dyDescent="0.2">
      <c r="A124" s="229" t="s">
        <v>361</v>
      </c>
      <c r="B124" s="230" t="s">
        <v>362</v>
      </c>
      <c r="C124" s="228" t="s">
        <v>138</v>
      </c>
    </row>
    <row r="125" spans="1:3" x14ac:dyDescent="0.2">
      <c r="A125" s="229" t="s">
        <v>363</v>
      </c>
      <c r="B125" s="230" t="s">
        <v>364</v>
      </c>
      <c r="C125" s="228" t="s">
        <v>138</v>
      </c>
    </row>
    <row r="126" spans="1:3" x14ac:dyDescent="0.2">
      <c r="A126" s="229" t="s">
        <v>365</v>
      </c>
      <c r="B126" s="230" t="s">
        <v>366</v>
      </c>
      <c r="C126" s="228" t="s">
        <v>138</v>
      </c>
    </row>
    <row r="127" spans="1:3" x14ac:dyDescent="0.2">
      <c r="A127" s="229" t="s">
        <v>367</v>
      </c>
      <c r="B127" s="230" t="s">
        <v>368</v>
      </c>
      <c r="C127" s="228" t="s">
        <v>162</v>
      </c>
    </row>
    <row r="128" spans="1:3" x14ac:dyDescent="0.2">
      <c r="A128" s="229" t="s">
        <v>369</v>
      </c>
      <c r="B128" s="230" t="s">
        <v>370</v>
      </c>
      <c r="C128" s="228" t="s">
        <v>138</v>
      </c>
    </row>
    <row r="129" spans="1:3" ht="25.5" x14ac:dyDescent="0.2">
      <c r="A129" s="224"/>
      <c r="B129" s="227" t="s">
        <v>371</v>
      </c>
      <c r="C129" s="224"/>
    </row>
    <row r="130" spans="1:3" x14ac:dyDescent="0.2">
      <c r="A130" s="227" t="s">
        <v>372</v>
      </c>
      <c r="B130" s="228"/>
      <c r="C130" s="228" t="s">
        <v>138</v>
      </c>
    </row>
    <row r="131" spans="1:3" ht="25.5" x14ac:dyDescent="0.2">
      <c r="A131" s="227" t="s">
        <v>373</v>
      </c>
      <c r="B131" s="225" t="s">
        <v>374</v>
      </c>
      <c r="C131" s="228" t="s">
        <v>138</v>
      </c>
    </row>
    <row r="132" spans="1:3" x14ac:dyDescent="0.2">
      <c r="A132" s="229" t="s">
        <v>375</v>
      </c>
      <c r="B132" s="233" t="s">
        <v>376</v>
      </c>
      <c r="C132" s="228" t="s">
        <v>138</v>
      </c>
    </row>
    <row r="133" spans="1:3" x14ac:dyDescent="0.2">
      <c r="A133" s="229" t="s">
        <v>377</v>
      </c>
      <c r="B133" s="230" t="s">
        <v>378</v>
      </c>
      <c r="C133" s="228" t="s">
        <v>138</v>
      </c>
    </row>
    <row r="134" spans="1:3" x14ac:dyDescent="0.2">
      <c r="A134" s="229" t="s">
        <v>379</v>
      </c>
      <c r="B134" s="230" t="s">
        <v>380</v>
      </c>
      <c r="C134" s="228" t="s">
        <v>138</v>
      </c>
    </row>
    <row r="135" spans="1:3" ht="25.5" x14ac:dyDescent="0.2">
      <c r="A135" s="227" t="s">
        <v>381</v>
      </c>
      <c r="B135" s="225" t="s">
        <v>382</v>
      </c>
      <c r="C135" s="228" t="s">
        <v>138</v>
      </c>
    </row>
    <row r="136" spans="1:3" x14ac:dyDescent="0.2">
      <c r="A136" s="229" t="s">
        <v>383</v>
      </c>
      <c r="B136" s="230" t="s">
        <v>271</v>
      </c>
      <c r="C136" s="228" t="s">
        <v>138</v>
      </c>
    </row>
    <row r="137" spans="1:3" x14ac:dyDescent="0.2">
      <c r="A137" s="229" t="s">
        <v>384</v>
      </c>
      <c r="B137" s="230" t="s">
        <v>385</v>
      </c>
      <c r="C137" s="228" t="s">
        <v>138</v>
      </c>
    </row>
    <row r="138" spans="1:3" x14ac:dyDescent="0.2">
      <c r="A138" s="229" t="s">
        <v>386</v>
      </c>
      <c r="B138" s="230" t="s">
        <v>387</v>
      </c>
      <c r="C138" s="228" t="s">
        <v>138</v>
      </c>
    </row>
    <row r="139" spans="1:3" x14ac:dyDescent="0.2">
      <c r="A139" s="227" t="s">
        <v>388</v>
      </c>
      <c r="B139" s="228"/>
      <c r="C139" s="228" t="s">
        <v>138</v>
      </c>
    </row>
    <row r="140" spans="1:3" x14ac:dyDescent="0.2">
      <c r="A140" s="227" t="s">
        <v>389</v>
      </c>
      <c r="B140" s="228"/>
      <c r="C140" s="228" t="s">
        <v>138</v>
      </c>
    </row>
    <row r="141" spans="1:3" x14ac:dyDescent="0.2">
      <c r="A141" s="227" t="s">
        <v>390</v>
      </c>
      <c r="B141" s="228"/>
      <c r="C141" s="228" t="s">
        <v>138</v>
      </c>
    </row>
    <row r="142" spans="1:3" x14ac:dyDescent="0.2">
      <c r="A142" s="227" t="s">
        <v>391</v>
      </c>
      <c r="B142" s="228"/>
      <c r="C142" s="228" t="s">
        <v>138</v>
      </c>
    </row>
    <row r="143" spans="1:3" x14ac:dyDescent="0.2">
      <c r="A143" s="227" t="s">
        <v>392</v>
      </c>
      <c r="B143" s="228"/>
      <c r="C143" s="228" t="s">
        <v>138</v>
      </c>
    </row>
    <row r="144" spans="1:3" x14ac:dyDescent="0.2">
      <c r="A144" s="227" t="s">
        <v>393</v>
      </c>
      <c r="B144" s="228"/>
      <c r="C144" s="228" t="s">
        <v>138</v>
      </c>
    </row>
    <row r="145" spans="1:3" x14ac:dyDescent="0.2">
      <c r="A145" s="227" t="s">
        <v>394</v>
      </c>
      <c r="B145" s="228"/>
      <c r="C145" s="228" t="s">
        <v>138</v>
      </c>
    </row>
    <row r="146" spans="1:3" x14ac:dyDescent="0.2">
      <c r="A146" s="224"/>
      <c r="B146" s="227" t="s">
        <v>395</v>
      </c>
      <c r="C146" s="224"/>
    </row>
    <row r="147" spans="1:3" x14ac:dyDescent="0.2">
      <c r="A147" s="227" t="s">
        <v>396</v>
      </c>
      <c r="B147" s="225" t="s">
        <v>397</v>
      </c>
      <c r="C147" s="228" t="s">
        <v>138</v>
      </c>
    </row>
    <row r="148" spans="1:3" x14ac:dyDescent="0.2">
      <c r="A148" s="231" t="s">
        <v>398</v>
      </c>
      <c r="B148" s="232" t="s">
        <v>399</v>
      </c>
      <c r="C148" s="228" t="s">
        <v>138</v>
      </c>
    </row>
    <row r="149" spans="1:3" x14ac:dyDescent="0.2">
      <c r="A149" s="229" t="s">
        <v>400</v>
      </c>
      <c r="B149" s="230" t="s">
        <v>263</v>
      </c>
      <c r="C149" s="228" t="s">
        <v>138</v>
      </c>
    </row>
    <row r="150" spans="1:3" ht="38.25" x14ac:dyDescent="0.2">
      <c r="A150" s="227" t="s">
        <v>401</v>
      </c>
      <c r="B150" s="225" t="s">
        <v>402</v>
      </c>
      <c r="C150" s="228" t="s">
        <v>138</v>
      </c>
    </row>
    <row r="151" spans="1:3" x14ac:dyDescent="0.2">
      <c r="A151" s="229" t="s">
        <v>403</v>
      </c>
      <c r="B151" s="230" t="s">
        <v>404</v>
      </c>
      <c r="C151" s="228" t="s">
        <v>138</v>
      </c>
    </row>
    <row r="152" spans="1:3" x14ac:dyDescent="0.2">
      <c r="A152" s="229" t="s">
        <v>405</v>
      </c>
      <c r="B152" s="230" t="s">
        <v>406</v>
      </c>
      <c r="C152" s="228" t="s">
        <v>138</v>
      </c>
    </row>
    <row r="153" spans="1:3" ht="25.5" x14ac:dyDescent="0.2">
      <c r="A153" s="227" t="s">
        <v>407</v>
      </c>
      <c r="B153" s="225" t="s">
        <v>408</v>
      </c>
      <c r="C153" s="228" t="s">
        <v>138</v>
      </c>
    </row>
    <row r="154" spans="1:3" x14ac:dyDescent="0.2">
      <c r="A154" s="229" t="s">
        <v>409</v>
      </c>
      <c r="B154" s="230" t="s">
        <v>410</v>
      </c>
      <c r="C154" s="228" t="s">
        <v>138</v>
      </c>
    </row>
    <row r="155" spans="1:3" x14ac:dyDescent="0.2">
      <c r="A155" s="231" t="s">
        <v>411</v>
      </c>
      <c r="B155" s="232" t="s">
        <v>412</v>
      </c>
      <c r="C155" s="228" t="s">
        <v>138</v>
      </c>
    </row>
    <row r="156" spans="1:3" x14ac:dyDescent="0.2">
      <c r="A156" s="231" t="s">
        <v>413</v>
      </c>
      <c r="B156" s="232" t="s">
        <v>414</v>
      </c>
      <c r="C156" s="228" t="s">
        <v>138</v>
      </c>
    </row>
    <row r="157" spans="1:3" x14ac:dyDescent="0.2">
      <c r="A157" s="229" t="s">
        <v>415</v>
      </c>
      <c r="B157" s="230" t="s">
        <v>416</v>
      </c>
      <c r="C157" s="228" t="s">
        <v>138</v>
      </c>
    </row>
    <row r="158" spans="1:3" ht="25.5" x14ac:dyDescent="0.2">
      <c r="A158" s="227" t="s">
        <v>417</v>
      </c>
      <c r="B158" s="225" t="s">
        <v>418</v>
      </c>
      <c r="C158" s="228" t="s">
        <v>138</v>
      </c>
    </row>
    <row r="159" spans="1:3" x14ac:dyDescent="0.2">
      <c r="A159" s="229" t="s">
        <v>419</v>
      </c>
      <c r="B159" s="230" t="s">
        <v>420</v>
      </c>
      <c r="C159" s="228" t="s">
        <v>138</v>
      </c>
    </row>
    <row r="160" spans="1:3" x14ac:dyDescent="0.2">
      <c r="A160" s="229" t="s">
        <v>421</v>
      </c>
      <c r="B160" s="230" t="s">
        <v>422</v>
      </c>
      <c r="C160" s="228" t="s">
        <v>138</v>
      </c>
    </row>
    <row r="161" spans="1:3" x14ac:dyDescent="0.2">
      <c r="A161" s="229" t="s">
        <v>423</v>
      </c>
      <c r="B161" s="230" t="s">
        <v>424</v>
      </c>
      <c r="C161" s="228" t="s">
        <v>138</v>
      </c>
    </row>
    <row r="162" spans="1:3" ht="25.5" x14ac:dyDescent="0.2">
      <c r="A162" s="227" t="s">
        <v>425</v>
      </c>
      <c r="B162" s="225" t="s">
        <v>426</v>
      </c>
      <c r="C162" s="228" t="s">
        <v>138</v>
      </c>
    </row>
    <row r="163" spans="1:3" x14ac:dyDescent="0.2">
      <c r="A163" s="229" t="s">
        <v>427</v>
      </c>
      <c r="B163" s="230" t="s">
        <v>428</v>
      </c>
      <c r="C163" s="228" t="s">
        <v>138</v>
      </c>
    </row>
    <row r="164" spans="1:3" x14ac:dyDescent="0.2">
      <c r="A164" s="229" t="s">
        <v>429</v>
      </c>
      <c r="B164" s="230" t="s">
        <v>430</v>
      </c>
      <c r="C164" s="228" t="s">
        <v>138</v>
      </c>
    </row>
    <row r="165" spans="1:3" x14ac:dyDescent="0.2">
      <c r="A165" s="229" t="s">
        <v>431</v>
      </c>
      <c r="B165" s="230" t="s">
        <v>432</v>
      </c>
      <c r="C165" s="228" t="s">
        <v>138</v>
      </c>
    </row>
    <row r="166" spans="1:3" x14ac:dyDescent="0.2">
      <c r="A166" s="229" t="s">
        <v>433</v>
      </c>
      <c r="B166" s="230" t="s">
        <v>434</v>
      </c>
      <c r="C166" s="228" t="s">
        <v>138</v>
      </c>
    </row>
    <row r="167" spans="1:3" x14ac:dyDescent="0.2">
      <c r="A167" s="229" t="s">
        <v>435</v>
      </c>
      <c r="B167" s="230" t="s">
        <v>436</v>
      </c>
      <c r="C167" s="228" t="s">
        <v>138</v>
      </c>
    </row>
    <row r="168" spans="1:3" x14ac:dyDescent="0.2">
      <c r="A168" s="229" t="s">
        <v>437</v>
      </c>
      <c r="B168" s="230" t="s">
        <v>438</v>
      </c>
      <c r="C168" s="228" t="s">
        <v>138</v>
      </c>
    </row>
    <row r="169" spans="1:3" x14ac:dyDescent="0.2">
      <c r="A169" s="229" t="s">
        <v>439</v>
      </c>
      <c r="B169" s="230" t="s">
        <v>440</v>
      </c>
      <c r="C169" s="228" t="s">
        <v>138</v>
      </c>
    </row>
    <row r="170" spans="1:3" x14ac:dyDescent="0.2">
      <c r="A170" s="229" t="s">
        <v>441</v>
      </c>
      <c r="B170" s="230" t="s">
        <v>442</v>
      </c>
      <c r="C170" s="228" t="s">
        <v>138</v>
      </c>
    </row>
    <row r="171" spans="1:3" x14ac:dyDescent="0.2">
      <c r="A171" s="229" t="s">
        <v>443</v>
      </c>
      <c r="B171" s="230" t="s">
        <v>444</v>
      </c>
      <c r="C171" s="228" t="s">
        <v>138</v>
      </c>
    </row>
    <row r="172" spans="1:3" x14ac:dyDescent="0.2">
      <c r="A172" s="229" t="s">
        <v>445</v>
      </c>
      <c r="B172" s="230"/>
      <c r="C172" s="228" t="s">
        <v>138</v>
      </c>
    </row>
    <row r="173" spans="1:3" ht="38.25" x14ac:dyDescent="0.2">
      <c r="A173" s="227" t="s">
        <v>446</v>
      </c>
      <c r="B173" s="225" t="s">
        <v>447</v>
      </c>
      <c r="C173" s="228" t="s">
        <v>138</v>
      </c>
    </row>
    <row r="174" spans="1:3" x14ac:dyDescent="0.2">
      <c r="A174" s="229" t="s">
        <v>448</v>
      </c>
      <c r="B174" s="230" t="s">
        <v>449</v>
      </c>
      <c r="C174" s="228" t="s">
        <v>138</v>
      </c>
    </row>
    <row r="175" spans="1:3" x14ac:dyDescent="0.2">
      <c r="A175" s="229" t="s">
        <v>450</v>
      </c>
      <c r="B175" s="230" t="s">
        <v>451</v>
      </c>
      <c r="C175" s="228" t="s">
        <v>138</v>
      </c>
    </row>
    <row r="176" spans="1:3" x14ac:dyDescent="0.2">
      <c r="A176" s="229" t="s">
        <v>452</v>
      </c>
      <c r="B176" s="230" t="s">
        <v>453</v>
      </c>
      <c r="C176" s="228" t="s">
        <v>138</v>
      </c>
    </row>
    <row r="177" spans="1:3" x14ac:dyDescent="0.2">
      <c r="A177" s="229" t="s">
        <v>454</v>
      </c>
      <c r="B177" s="230" t="s">
        <v>455</v>
      </c>
      <c r="C177" s="228" t="s">
        <v>138</v>
      </c>
    </row>
    <row r="178" spans="1:3" x14ac:dyDescent="0.2">
      <c r="A178" s="229" t="s">
        <v>456</v>
      </c>
      <c r="B178" s="230" t="s">
        <v>457</v>
      </c>
      <c r="C178" s="228" t="s">
        <v>138</v>
      </c>
    </row>
    <row r="179" spans="1:3" x14ac:dyDescent="0.2">
      <c r="A179" s="229" t="s">
        <v>458</v>
      </c>
      <c r="B179" s="230" t="s">
        <v>459</v>
      </c>
      <c r="C179" s="228" t="s">
        <v>138</v>
      </c>
    </row>
    <row r="180" spans="1:3" x14ac:dyDescent="0.2">
      <c r="A180" s="229" t="s">
        <v>460</v>
      </c>
      <c r="B180" s="230" t="s">
        <v>461</v>
      </c>
      <c r="C180" s="228" t="s">
        <v>138</v>
      </c>
    </row>
    <row r="181" spans="1:3" x14ac:dyDescent="0.2">
      <c r="A181" s="229" t="s">
        <v>462</v>
      </c>
      <c r="B181" s="230" t="s">
        <v>463</v>
      </c>
      <c r="C181" s="228" t="s">
        <v>138</v>
      </c>
    </row>
    <row r="182" spans="1:3" x14ac:dyDescent="0.2">
      <c r="A182" s="229" t="s">
        <v>464</v>
      </c>
      <c r="B182" s="230"/>
      <c r="C182" s="228" t="s">
        <v>138</v>
      </c>
    </row>
    <row r="183" spans="1:3" x14ac:dyDescent="0.2">
      <c r="A183" s="229" t="s">
        <v>465</v>
      </c>
      <c r="B183" s="230"/>
      <c r="C183" s="228" t="s">
        <v>138</v>
      </c>
    </row>
    <row r="184" spans="1:3" x14ac:dyDescent="0.2">
      <c r="A184" s="229" t="s">
        <v>466</v>
      </c>
      <c r="B184" s="230" t="s">
        <v>467</v>
      </c>
      <c r="C184" s="228" t="s">
        <v>138</v>
      </c>
    </row>
    <row r="185" spans="1:3" ht="38.25" x14ac:dyDescent="0.2">
      <c r="A185" s="227" t="s">
        <v>468</v>
      </c>
      <c r="B185" s="225" t="s">
        <v>469</v>
      </c>
      <c r="C185" s="228" t="s">
        <v>138</v>
      </c>
    </row>
    <row r="186" spans="1:3" x14ac:dyDescent="0.2">
      <c r="A186" s="229" t="s">
        <v>470</v>
      </c>
      <c r="B186" s="230" t="s">
        <v>471</v>
      </c>
      <c r="C186" s="228" t="s">
        <v>138</v>
      </c>
    </row>
    <row r="187" spans="1:3" ht="25.5" x14ac:dyDescent="0.2">
      <c r="A187" s="227" t="s">
        <v>472</v>
      </c>
      <c r="B187" s="225" t="s">
        <v>473</v>
      </c>
      <c r="C187" s="228" t="s">
        <v>138</v>
      </c>
    </row>
    <row r="188" spans="1:3" x14ac:dyDescent="0.2">
      <c r="A188" s="229" t="s">
        <v>474</v>
      </c>
      <c r="B188" s="230" t="s">
        <v>475</v>
      </c>
      <c r="C188" s="228" t="s">
        <v>138</v>
      </c>
    </row>
    <row r="189" spans="1:3" x14ac:dyDescent="0.2">
      <c r="A189" s="229" t="s">
        <v>476</v>
      </c>
      <c r="B189" s="230" t="s">
        <v>477</v>
      </c>
      <c r="C189" s="228" t="s">
        <v>138</v>
      </c>
    </row>
    <row r="190" spans="1:3" x14ac:dyDescent="0.2">
      <c r="A190" s="229" t="s">
        <v>478</v>
      </c>
      <c r="B190" s="230" t="s">
        <v>479</v>
      </c>
      <c r="C190" s="228" t="s">
        <v>138</v>
      </c>
    </row>
    <row r="191" spans="1:3" x14ac:dyDescent="0.2">
      <c r="A191" s="229" t="s">
        <v>480</v>
      </c>
      <c r="B191" s="230" t="s">
        <v>481</v>
      </c>
      <c r="C191" s="228" t="s">
        <v>138</v>
      </c>
    </row>
    <row r="192" spans="1:3" ht="25.5" x14ac:dyDescent="0.2">
      <c r="A192" s="227" t="s">
        <v>482</v>
      </c>
      <c r="B192" s="225" t="s">
        <v>483</v>
      </c>
      <c r="C192" s="228" t="s">
        <v>138</v>
      </c>
    </row>
    <row r="193" spans="1:3" x14ac:dyDescent="0.2">
      <c r="A193" s="229" t="s">
        <v>484</v>
      </c>
      <c r="B193" s="233" t="s">
        <v>120</v>
      </c>
      <c r="C193" s="228" t="s">
        <v>138</v>
      </c>
    </row>
    <row r="194" spans="1:3" x14ac:dyDescent="0.2">
      <c r="A194" s="229" t="s">
        <v>485</v>
      </c>
      <c r="B194" s="230" t="s">
        <v>486</v>
      </c>
      <c r="C194" s="228" t="s">
        <v>138</v>
      </c>
    </row>
    <row r="195" spans="1:3" x14ac:dyDescent="0.2">
      <c r="A195" s="229" t="s">
        <v>487</v>
      </c>
      <c r="B195" s="230" t="s">
        <v>488</v>
      </c>
      <c r="C195" s="228" t="s">
        <v>138</v>
      </c>
    </row>
    <row r="196" spans="1:3" x14ac:dyDescent="0.2">
      <c r="A196" s="229" t="s">
        <v>489</v>
      </c>
      <c r="B196" s="230" t="s">
        <v>490</v>
      </c>
      <c r="C196" s="228" t="s">
        <v>138</v>
      </c>
    </row>
    <row r="197" spans="1:3" x14ac:dyDescent="0.2">
      <c r="A197" s="229" t="s">
        <v>491</v>
      </c>
      <c r="B197" s="230" t="s">
        <v>492</v>
      </c>
      <c r="C197" s="228" t="s">
        <v>138</v>
      </c>
    </row>
    <row r="198" spans="1:3" x14ac:dyDescent="0.2">
      <c r="A198" s="229" t="s">
        <v>493</v>
      </c>
      <c r="B198" s="230" t="s">
        <v>494</v>
      </c>
      <c r="C198" s="228" t="s">
        <v>138</v>
      </c>
    </row>
    <row r="199" spans="1:3" x14ac:dyDescent="0.2">
      <c r="A199" s="229" t="s">
        <v>495</v>
      </c>
      <c r="B199" s="230" t="s">
        <v>496</v>
      </c>
      <c r="C199" s="228" t="s">
        <v>138</v>
      </c>
    </row>
    <row r="200" spans="1:3" ht="25.5" x14ac:dyDescent="0.2">
      <c r="A200" s="227" t="s">
        <v>497</v>
      </c>
      <c r="B200" s="225" t="s">
        <v>498</v>
      </c>
      <c r="C200" s="228" t="s">
        <v>162</v>
      </c>
    </row>
    <row r="201" spans="1:3" x14ac:dyDescent="0.2">
      <c r="A201" s="229" t="s">
        <v>499</v>
      </c>
      <c r="B201" s="230" t="s">
        <v>500</v>
      </c>
      <c r="C201" s="228" t="s">
        <v>162</v>
      </c>
    </row>
    <row r="202" spans="1:3" ht="25.5" x14ac:dyDescent="0.2">
      <c r="A202" s="224"/>
      <c r="B202" s="227" t="s">
        <v>501</v>
      </c>
      <c r="C202" s="224"/>
    </row>
    <row r="203" spans="1:3" ht="25.5" x14ac:dyDescent="0.2">
      <c r="A203" s="227" t="s">
        <v>502</v>
      </c>
      <c r="B203" s="225" t="s">
        <v>503</v>
      </c>
      <c r="C203" s="228" t="s">
        <v>138</v>
      </c>
    </row>
    <row r="204" spans="1:3" x14ac:dyDescent="0.2">
      <c r="A204" s="231" t="s">
        <v>504</v>
      </c>
      <c r="B204" s="232" t="s">
        <v>505</v>
      </c>
      <c r="C204" s="228" t="s">
        <v>138</v>
      </c>
    </row>
    <row r="205" spans="1:3" x14ac:dyDescent="0.2">
      <c r="A205" s="229" t="s">
        <v>506</v>
      </c>
      <c r="B205" s="230" t="s">
        <v>507</v>
      </c>
      <c r="C205" s="228" t="s">
        <v>138</v>
      </c>
    </row>
    <row r="206" spans="1:3" ht="25.5" x14ac:dyDescent="0.2">
      <c r="A206" s="227" t="s">
        <v>508</v>
      </c>
      <c r="B206" s="225" t="s">
        <v>509</v>
      </c>
      <c r="C206" s="228" t="s">
        <v>138</v>
      </c>
    </row>
    <row r="207" spans="1:3" x14ac:dyDescent="0.2">
      <c r="A207" s="231" t="s">
        <v>510</v>
      </c>
      <c r="B207" s="232" t="s">
        <v>511</v>
      </c>
      <c r="C207" s="228" t="s">
        <v>138</v>
      </c>
    </row>
    <row r="208" spans="1:3" ht="25.5" x14ac:dyDescent="0.2">
      <c r="A208" s="227" t="s">
        <v>512</v>
      </c>
      <c r="B208" s="225" t="s">
        <v>513</v>
      </c>
      <c r="C208" s="228" t="s">
        <v>138</v>
      </c>
    </row>
    <row r="209" spans="1:3" x14ac:dyDescent="0.2">
      <c r="A209" s="229" t="s">
        <v>514</v>
      </c>
      <c r="B209" s="230" t="s">
        <v>515</v>
      </c>
      <c r="C209" s="228" t="s">
        <v>138</v>
      </c>
    </row>
    <row r="210" spans="1:3" x14ac:dyDescent="0.2">
      <c r="A210" s="229" t="s">
        <v>516</v>
      </c>
      <c r="B210" s="230" t="s">
        <v>517</v>
      </c>
      <c r="C210" s="228" t="s">
        <v>138</v>
      </c>
    </row>
    <row r="211" spans="1:3" x14ac:dyDescent="0.2">
      <c r="A211" s="227" t="s">
        <v>518</v>
      </c>
      <c r="B211" s="228"/>
      <c r="C211" s="228" t="s">
        <v>138</v>
      </c>
    </row>
    <row r="212" spans="1:3" x14ac:dyDescent="0.2">
      <c r="A212" s="227" t="s">
        <v>519</v>
      </c>
      <c r="B212" s="228"/>
      <c r="C212" s="228" t="s">
        <v>138</v>
      </c>
    </row>
    <row r="213" spans="1:3" ht="25.5" x14ac:dyDescent="0.2">
      <c r="A213" s="227" t="s">
        <v>520</v>
      </c>
      <c r="B213" s="225" t="s">
        <v>521</v>
      </c>
      <c r="C213" s="228" t="s">
        <v>138</v>
      </c>
    </row>
    <row r="214" spans="1:3" x14ac:dyDescent="0.2">
      <c r="A214" s="229" t="s">
        <v>522</v>
      </c>
      <c r="B214" s="230" t="s">
        <v>523</v>
      </c>
      <c r="C214" s="228" t="s">
        <v>138</v>
      </c>
    </row>
    <row r="215" spans="1:3" x14ac:dyDescent="0.2">
      <c r="A215" s="229" t="s">
        <v>524</v>
      </c>
      <c r="B215" s="230" t="s">
        <v>525</v>
      </c>
      <c r="C215" s="228" t="s">
        <v>138</v>
      </c>
    </row>
    <row r="216" spans="1:3" x14ac:dyDescent="0.2">
      <c r="A216" s="229" t="s">
        <v>526</v>
      </c>
      <c r="B216" s="230" t="s">
        <v>527</v>
      </c>
      <c r="C216" s="228" t="s">
        <v>138</v>
      </c>
    </row>
    <row r="217" spans="1:3" ht="25.5" x14ac:dyDescent="0.2">
      <c r="A217" s="227" t="s">
        <v>528</v>
      </c>
      <c r="B217" s="225" t="s">
        <v>529</v>
      </c>
      <c r="C217" s="228" t="s">
        <v>138</v>
      </c>
    </row>
    <row r="218" spans="1:3" x14ac:dyDescent="0.2">
      <c r="A218" s="229" t="s">
        <v>530</v>
      </c>
      <c r="B218" s="230" t="s">
        <v>531</v>
      </c>
      <c r="C218" s="228" t="s">
        <v>138</v>
      </c>
    </row>
    <row r="219" spans="1:3" ht="25.5" x14ac:dyDescent="0.2">
      <c r="A219" s="227" t="s">
        <v>532</v>
      </c>
      <c r="B219" s="225" t="s">
        <v>533</v>
      </c>
      <c r="C219" s="228" t="s">
        <v>138</v>
      </c>
    </row>
    <row r="220" spans="1:3" x14ac:dyDescent="0.2">
      <c r="A220" s="229" t="s">
        <v>534</v>
      </c>
      <c r="B220" s="230" t="s">
        <v>535</v>
      </c>
      <c r="C220" s="228" t="s">
        <v>138</v>
      </c>
    </row>
    <row r="221" spans="1:3" ht="25.5" x14ac:dyDescent="0.2">
      <c r="A221" s="227" t="s">
        <v>536</v>
      </c>
      <c r="B221" s="225" t="s">
        <v>537</v>
      </c>
      <c r="C221" s="228" t="s">
        <v>138</v>
      </c>
    </row>
    <row r="222" spans="1:3" x14ac:dyDescent="0.2">
      <c r="A222" s="229" t="s">
        <v>538</v>
      </c>
      <c r="B222" s="230" t="s">
        <v>229</v>
      </c>
      <c r="C222" s="228" t="s">
        <v>138</v>
      </c>
    </row>
    <row r="223" spans="1:3" x14ac:dyDescent="0.2">
      <c r="A223" s="229" t="s">
        <v>539</v>
      </c>
      <c r="B223" s="230" t="s">
        <v>540</v>
      </c>
      <c r="C223" s="228" t="s">
        <v>138</v>
      </c>
    </row>
    <row r="224" spans="1:3" x14ac:dyDescent="0.2">
      <c r="A224" s="229" t="s">
        <v>541</v>
      </c>
      <c r="B224" s="230" t="s">
        <v>542</v>
      </c>
      <c r="C224" s="228" t="s">
        <v>138</v>
      </c>
    </row>
    <row r="225" spans="1:3" ht="38.25" x14ac:dyDescent="0.2">
      <c r="A225" s="227" t="s">
        <v>543</v>
      </c>
      <c r="B225" s="225" t="s">
        <v>544</v>
      </c>
      <c r="C225" s="228" t="s">
        <v>138</v>
      </c>
    </row>
    <row r="226" spans="1:3" x14ac:dyDescent="0.2">
      <c r="A226" s="229" t="s">
        <v>545</v>
      </c>
      <c r="B226" s="230" t="s">
        <v>546</v>
      </c>
      <c r="C226" s="228" t="s">
        <v>138</v>
      </c>
    </row>
    <row r="227" spans="1:3" x14ac:dyDescent="0.2">
      <c r="A227" s="229" t="s">
        <v>547</v>
      </c>
      <c r="B227" s="230" t="s">
        <v>548</v>
      </c>
      <c r="C227" s="228" t="s">
        <v>138</v>
      </c>
    </row>
    <row r="228" spans="1:3" x14ac:dyDescent="0.2">
      <c r="A228" s="224"/>
      <c r="B228" s="227" t="s">
        <v>549</v>
      </c>
      <c r="C228" s="224"/>
    </row>
    <row r="229" spans="1:3" x14ac:dyDescent="0.2">
      <c r="A229" s="224"/>
      <c r="B229" s="227" t="s">
        <v>550</v>
      </c>
      <c r="C229" s="224"/>
    </row>
    <row r="230" spans="1:3" ht="25.5" x14ac:dyDescent="0.2">
      <c r="A230" s="227" t="s">
        <v>551</v>
      </c>
      <c r="B230" s="225" t="s">
        <v>552</v>
      </c>
      <c r="C230" s="228" t="s">
        <v>553</v>
      </c>
    </row>
    <row r="231" spans="1:3" x14ac:dyDescent="0.2">
      <c r="A231" s="231" t="s">
        <v>554</v>
      </c>
      <c r="B231" s="232" t="s">
        <v>555</v>
      </c>
      <c r="C231" s="228" t="s">
        <v>553</v>
      </c>
    </row>
    <row r="232" spans="1:3" x14ac:dyDescent="0.2">
      <c r="A232" s="229" t="s">
        <v>556</v>
      </c>
      <c r="B232" s="230" t="s">
        <v>557</v>
      </c>
      <c r="C232" s="228" t="s">
        <v>553</v>
      </c>
    </row>
    <row r="233" spans="1:3" ht="38.25" x14ac:dyDescent="0.2">
      <c r="A233" s="227" t="s">
        <v>558</v>
      </c>
      <c r="B233" s="225" t="s">
        <v>559</v>
      </c>
      <c r="C233" s="228" t="s">
        <v>553</v>
      </c>
    </row>
    <row r="234" spans="1:3" x14ac:dyDescent="0.2">
      <c r="A234" s="229" t="s">
        <v>560</v>
      </c>
      <c r="B234" s="230" t="s">
        <v>561</v>
      </c>
      <c r="C234" s="228" t="s">
        <v>553</v>
      </c>
    </row>
    <row r="235" spans="1:3" x14ac:dyDescent="0.2">
      <c r="A235" s="229" t="s">
        <v>562</v>
      </c>
      <c r="B235" s="230" t="s">
        <v>563</v>
      </c>
      <c r="C235" s="228" t="s">
        <v>553</v>
      </c>
    </row>
    <row r="236" spans="1:3" ht="25.5" x14ac:dyDescent="0.2">
      <c r="A236" s="227" t="s">
        <v>564</v>
      </c>
      <c r="B236" s="225" t="s">
        <v>565</v>
      </c>
      <c r="C236" s="228" t="s">
        <v>553</v>
      </c>
    </row>
    <row r="237" spans="1:3" x14ac:dyDescent="0.2">
      <c r="A237" s="229" t="s">
        <v>566</v>
      </c>
      <c r="B237" s="230" t="s">
        <v>567</v>
      </c>
      <c r="C237" s="228" t="s">
        <v>553</v>
      </c>
    </row>
    <row r="238" spans="1:3" x14ac:dyDescent="0.2">
      <c r="A238" s="229" t="s">
        <v>568</v>
      </c>
      <c r="B238" s="230" t="s">
        <v>569</v>
      </c>
      <c r="C238" s="228" t="s">
        <v>553</v>
      </c>
    </row>
    <row r="239" spans="1:3" x14ac:dyDescent="0.2">
      <c r="A239" s="229" t="s">
        <v>570</v>
      </c>
      <c r="B239" s="230" t="s">
        <v>571</v>
      </c>
      <c r="C239" s="228" t="s">
        <v>553</v>
      </c>
    </row>
    <row r="240" spans="1:3" x14ac:dyDescent="0.2">
      <c r="A240" s="229" t="s">
        <v>572</v>
      </c>
      <c r="B240" s="230" t="s">
        <v>573</v>
      </c>
      <c r="C240" s="228" t="s">
        <v>553</v>
      </c>
    </row>
    <row r="241" spans="1:3" x14ac:dyDescent="0.2">
      <c r="A241" s="229" t="s">
        <v>574</v>
      </c>
      <c r="B241" s="230" t="s">
        <v>575</v>
      </c>
      <c r="C241" s="228" t="s">
        <v>553</v>
      </c>
    </row>
    <row r="242" spans="1:3" x14ac:dyDescent="0.2">
      <c r="A242" s="229" t="s">
        <v>576</v>
      </c>
      <c r="B242" s="230" t="s">
        <v>577</v>
      </c>
      <c r="C242" s="228" t="s">
        <v>553</v>
      </c>
    </row>
    <row r="243" spans="1:3" ht="25.5" x14ac:dyDescent="0.2">
      <c r="A243" s="227" t="s">
        <v>578</v>
      </c>
      <c r="B243" s="225" t="s">
        <v>579</v>
      </c>
      <c r="C243" s="228" t="s">
        <v>553</v>
      </c>
    </row>
    <row r="244" spans="1:3" x14ac:dyDescent="0.2">
      <c r="A244" s="229" t="s">
        <v>580</v>
      </c>
      <c r="B244" s="230" t="s">
        <v>581</v>
      </c>
      <c r="C244" s="228" t="s">
        <v>553</v>
      </c>
    </row>
    <row r="245" spans="1:3" x14ac:dyDescent="0.2">
      <c r="A245" s="229" t="s">
        <v>582</v>
      </c>
      <c r="B245" s="230" t="s">
        <v>583</v>
      </c>
      <c r="C245" s="228" t="s">
        <v>553</v>
      </c>
    </row>
    <row r="246" spans="1:3" x14ac:dyDescent="0.2">
      <c r="A246" s="229" t="s">
        <v>584</v>
      </c>
      <c r="B246" s="230" t="s">
        <v>585</v>
      </c>
      <c r="C246" s="228" t="s">
        <v>553</v>
      </c>
    </row>
    <row r="247" spans="1:3" ht="25.5" x14ac:dyDescent="0.2">
      <c r="A247" s="227" t="s">
        <v>586</v>
      </c>
      <c r="B247" s="225" t="s">
        <v>587</v>
      </c>
      <c r="C247" s="228" t="s">
        <v>553</v>
      </c>
    </row>
    <row r="248" spans="1:3" x14ac:dyDescent="0.2">
      <c r="A248" s="229" t="s">
        <v>588</v>
      </c>
      <c r="B248" s="230" t="s">
        <v>589</v>
      </c>
      <c r="C248" s="228" t="s">
        <v>553</v>
      </c>
    </row>
    <row r="249" spans="1:3" x14ac:dyDescent="0.2">
      <c r="A249" s="231" t="s">
        <v>590</v>
      </c>
      <c r="B249" s="232" t="s">
        <v>430</v>
      </c>
      <c r="C249" s="228" t="s">
        <v>553</v>
      </c>
    </row>
    <row r="250" spans="1:3" x14ac:dyDescent="0.2">
      <c r="A250" s="231" t="s">
        <v>591</v>
      </c>
      <c r="B250" s="232" t="s">
        <v>432</v>
      </c>
      <c r="C250" s="228" t="s">
        <v>553</v>
      </c>
    </row>
    <row r="251" spans="1:3" x14ac:dyDescent="0.2">
      <c r="A251" s="229" t="s">
        <v>592</v>
      </c>
      <c r="B251" s="230" t="s">
        <v>434</v>
      </c>
      <c r="C251" s="228" t="s">
        <v>553</v>
      </c>
    </row>
    <row r="252" spans="1:3" x14ac:dyDescent="0.2">
      <c r="A252" s="229" t="s">
        <v>129</v>
      </c>
      <c r="B252" s="230" t="s">
        <v>436</v>
      </c>
      <c r="C252" s="228" t="s">
        <v>553</v>
      </c>
    </row>
    <row r="253" spans="1:3" x14ac:dyDescent="0.2">
      <c r="A253" s="229" t="s">
        <v>593</v>
      </c>
      <c r="B253" s="230" t="s">
        <v>438</v>
      </c>
      <c r="C253" s="228" t="s">
        <v>553</v>
      </c>
    </row>
    <row r="254" spans="1:3" x14ac:dyDescent="0.2">
      <c r="A254" s="229" t="s">
        <v>594</v>
      </c>
      <c r="B254" s="230" t="s">
        <v>440</v>
      </c>
      <c r="C254" s="228" t="s">
        <v>553</v>
      </c>
    </row>
    <row r="255" spans="1:3" x14ac:dyDescent="0.2">
      <c r="A255" s="231" t="s">
        <v>595</v>
      </c>
      <c r="B255" s="232" t="s">
        <v>442</v>
      </c>
      <c r="C255" s="228" t="s">
        <v>553</v>
      </c>
    </row>
    <row r="256" spans="1:3" x14ac:dyDescent="0.2">
      <c r="A256" s="231" t="s">
        <v>596</v>
      </c>
      <c r="B256" s="232" t="s">
        <v>444</v>
      </c>
      <c r="C256" s="228" t="s">
        <v>553</v>
      </c>
    </row>
    <row r="257" spans="1:3" x14ac:dyDescent="0.2">
      <c r="A257" s="229" t="s">
        <v>597</v>
      </c>
      <c r="B257" s="233" t="s">
        <v>121</v>
      </c>
      <c r="C257" s="228" t="s">
        <v>553</v>
      </c>
    </row>
    <row r="258" spans="1:3" ht="38.25" x14ac:dyDescent="0.2">
      <c r="A258" s="227" t="s">
        <v>598</v>
      </c>
      <c r="B258" s="225" t="s">
        <v>599</v>
      </c>
      <c r="C258" s="228" t="s">
        <v>553</v>
      </c>
    </row>
    <row r="259" spans="1:3" x14ac:dyDescent="0.2">
      <c r="A259" s="229" t="s">
        <v>600</v>
      </c>
      <c r="B259" s="230" t="s">
        <v>601</v>
      </c>
      <c r="C259" s="228" t="s">
        <v>553</v>
      </c>
    </row>
    <row r="260" spans="1:3" x14ac:dyDescent="0.2">
      <c r="A260" s="229" t="s">
        <v>602</v>
      </c>
      <c r="B260" s="230" t="s">
        <v>603</v>
      </c>
      <c r="C260" s="228" t="s">
        <v>553</v>
      </c>
    </row>
    <row r="261" spans="1:3" x14ac:dyDescent="0.2">
      <c r="A261" s="231" t="s">
        <v>604</v>
      </c>
      <c r="B261" s="232" t="s">
        <v>453</v>
      </c>
      <c r="C261" s="228" t="s">
        <v>553</v>
      </c>
    </row>
    <row r="262" spans="1:3" x14ac:dyDescent="0.2">
      <c r="A262" s="231" t="s">
        <v>605</v>
      </c>
      <c r="B262" s="232" t="s">
        <v>455</v>
      </c>
      <c r="C262" s="228" t="s">
        <v>553</v>
      </c>
    </row>
    <row r="263" spans="1:3" x14ac:dyDescent="0.2">
      <c r="A263" s="231" t="s">
        <v>606</v>
      </c>
      <c r="B263" s="232" t="s">
        <v>607</v>
      </c>
      <c r="C263" s="228" t="s">
        <v>553</v>
      </c>
    </row>
    <row r="264" spans="1:3" x14ac:dyDescent="0.2">
      <c r="A264" s="231" t="s">
        <v>608</v>
      </c>
      <c r="B264" s="232" t="s">
        <v>459</v>
      </c>
      <c r="C264" s="228" t="s">
        <v>553</v>
      </c>
    </row>
    <row r="265" spans="1:3" x14ac:dyDescent="0.2">
      <c r="A265" s="229" t="s">
        <v>609</v>
      </c>
      <c r="B265" s="230" t="s">
        <v>461</v>
      </c>
      <c r="C265" s="228" t="s">
        <v>553</v>
      </c>
    </row>
    <row r="266" spans="1:3" x14ac:dyDescent="0.2">
      <c r="A266" s="231" t="s">
        <v>610</v>
      </c>
      <c r="B266" s="232" t="s">
        <v>463</v>
      </c>
      <c r="C266" s="228" t="s">
        <v>553</v>
      </c>
    </row>
    <row r="267" spans="1:3" x14ac:dyDescent="0.2">
      <c r="A267" s="231" t="s">
        <v>611</v>
      </c>
      <c r="B267" s="232" t="s">
        <v>612</v>
      </c>
      <c r="C267" s="228" t="s">
        <v>553</v>
      </c>
    </row>
    <row r="268" spans="1:3" x14ac:dyDescent="0.2">
      <c r="A268" s="229" t="s">
        <v>613</v>
      </c>
      <c r="B268" s="230"/>
      <c r="C268" s="228" t="s">
        <v>553</v>
      </c>
    </row>
    <row r="269" spans="1:3" x14ac:dyDescent="0.2">
      <c r="A269" s="229" t="s">
        <v>614</v>
      </c>
      <c r="B269" s="230"/>
      <c r="C269" s="228" t="s">
        <v>553</v>
      </c>
    </row>
    <row r="270" spans="1:3" x14ac:dyDescent="0.2">
      <c r="A270" s="231" t="s">
        <v>615</v>
      </c>
      <c r="B270" s="232" t="s">
        <v>467</v>
      </c>
      <c r="C270" s="228" t="s">
        <v>553</v>
      </c>
    </row>
    <row r="271" spans="1:3" ht="25.5" x14ac:dyDescent="0.2">
      <c r="A271" s="227" t="s">
        <v>616</v>
      </c>
      <c r="B271" s="225" t="s">
        <v>617</v>
      </c>
      <c r="C271" s="228" t="s">
        <v>553</v>
      </c>
    </row>
    <row r="272" spans="1:3" x14ac:dyDescent="0.2">
      <c r="A272" s="231" t="s">
        <v>618</v>
      </c>
      <c r="B272" s="232" t="s">
        <v>619</v>
      </c>
      <c r="C272" s="228" t="s">
        <v>553</v>
      </c>
    </row>
    <row r="273" spans="1:3" x14ac:dyDescent="0.2">
      <c r="A273" s="229" t="s">
        <v>620</v>
      </c>
      <c r="B273" s="230" t="s">
        <v>621</v>
      </c>
      <c r="C273" s="228" t="s">
        <v>553</v>
      </c>
    </row>
    <row r="274" spans="1:3" ht="38.25" x14ac:dyDescent="0.2">
      <c r="A274" s="227" t="s">
        <v>622</v>
      </c>
      <c r="B274" s="225" t="s">
        <v>623</v>
      </c>
      <c r="C274" s="228" t="s">
        <v>553</v>
      </c>
    </row>
    <row r="275" spans="1:3" x14ac:dyDescent="0.2">
      <c r="A275" s="231" t="s">
        <v>624</v>
      </c>
      <c r="B275" s="232" t="s">
        <v>625</v>
      </c>
      <c r="C275" s="228" t="s">
        <v>553</v>
      </c>
    </row>
    <row r="276" spans="1:3" x14ac:dyDescent="0.2">
      <c r="A276" s="229" t="s">
        <v>626</v>
      </c>
      <c r="B276" s="230" t="s">
        <v>627</v>
      </c>
      <c r="C276" s="228" t="s">
        <v>553</v>
      </c>
    </row>
    <row r="277" spans="1:3" ht="25.5" x14ac:dyDescent="0.2">
      <c r="A277" s="227" t="s">
        <v>628</v>
      </c>
      <c r="B277" s="225" t="s">
        <v>629</v>
      </c>
      <c r="C277" s="228" t="s">
        <v>553</v>
      </c>
    </row>
    <row r="278" spans="1:3" x14ac:dyDescent="0.2">
      <c r="A278" s="229" t="s">
        <v>630</v>
      </c>
      <c r="B278" s="230" t="s">
        <v>631</v>
      </c>
      <c r="C278" s="228" t="s">
        <v>553</v>
      </c>
    </row>
    <row r="279" spans="1:3" x14ac:dyDescent="0.2">
      <c r="A279" s="229" t="s">
        <v>632</v>
      </c>
      <c r="B279" s="230" t="s">
        <v>633</v>
      </c>
      <c r="C279" s="228" t="s">
        <v>553</v>
      </c>
    </row>
    <row r="280" spans="1:3" x14ac:dyDescent="0.2">
      <c r="A280" s="229" t="s">
        <v>634</v>
      </c>
      <c r="B280" s="230" t="s">
        <v>635</v>
      </c>
      <c r="C280" s="228" t="s">
        <v>553</v>
      </c>
    </row>
    <row r="281" spans="1:3" x14ac:dyDescent="0.2">
      <c r="A281" s="229" t="s">
        <v>636</v>
      </c>
      <c r="B281" s="230" t="s">
        <v>637</v>
      </c>
      <c r="C281" s="228" t="s">
        <v>553</v>
      </c>
    </row>
    <row r="282" spans="1:3" ht="25.5" x14ac:dyDescent="0.2">
      <c r="A282" s="227" t="s">
        <v>638</v>
      </c>
      <c r="B282" s="225" t="s">
        <v>639</v>
      </c>
      <c r="C282" s="228" t="s">
        <v>553</v>
      </c>
    </row>
    <row r="283" spans="1:3" x14ac:dyDescent="0.2">
      <c r="A283" s="229" t="s">
        <v>122</v>
      </c>
      <c r="B283" s="230" t="s">
        <v>123</v>
      </c>
      <c r="C283" s="228" t="s">
        <v>553</v>
      </c>
    </row>
    <row r="284" spans="1:3" x14ac:dyDescent="0.2">
      <c r="A284" s="229" t="s">
        <v>640</v>
      </c>
      <c r="B284" s="230" t="s">
        <v>641</v>
      </c>
      <c r="C284" s="228" t="s">
        <v>553</v>
      </c>
    </row>
    <row r="285" spans="1:3" x14ac:dyDescent="0.2">
      <c r="A285" s="229" t="s">
        <v>642</v>
      </c>
      <c r="B285" s="230" t="s">
        <v>643</v>
      </c>
      <c r="C285" s="228" t="s">
        <v>553</v>
      </c>
    </row>
    <row r="286" spans="1:3" x14ac:dyDescent="0.2">
      <c r="A286" s="229" t="s">
        <v>644</v>
      </c>
      <c r="B286" s="230" t="s">
        <v>645</v>
      </c>
      <c r="C286" s="228" t="s">
        <v>553</v>
      </c>
    </row>
    <row r="287" spans="1:3" x14ac:dyDescent="0.2">
      <c r="A287" s="229" t="s">
        <v>646</v>
      </c>
      <c r="B287" s="230" t="s">
        <v>647</v>
      </c>
      <c r="C287" s="228" t="s">
        <v>553</v>
      </c>
    </row>
    <row r="288" spans="1:3" x14ac:dyDescent="0.2">
      <c r="A288" s="234" t="s">
        <v>126</v>
      </c>
      <c r="B288" s="233" t="s">
        <v>648</v>
      </c>
      <c r="C288" s="228" t="s">
        <v>553</v>
      </c>
    </row>
    <row r="289" spans="1:3" x14ac:dyDescent="0.2">
      <c r="A289" s="229" t="s">
        <v>649</v>
      </c>
      <c r="B289" s="230" t="s">
        <v>650</v>
      </c>
      <c r="C289" s="228" t="s">
        <v>553</v>
      </c>
    </row>
    <row r="290" spans="1:3" x14ac:dyDescent="0.2">
      <c r="A290" s="229" t="s">
        <v>651</v>
      </c>
      <c r="B290" s="230" t="s">
        <v>652</v>
      </c>
      <c r="C290" s="228" t="s">
        <v>553</v>
      </c>
    </row>
    <row r="291" spans="1:3" x14ac:dyDescent="0.2">
      <c r="A291" s="224"/>
      <c r="B291" s="227" t="s">
        <v>653</v>
      </c>
      <c r="C291" s="228" t="s">
        <v>553</v>
      </c>
    </row>
    <row r="292" spans="1:3" ht="25.5" x14ac:dyDescent="0.2">
      <c r="A292" s="227" t="s">
        <v>654</v>
      </c>
      <c r="B292" s="225" t="s">
        <v>655</v>
      </c>
      <c r="C292" s="228" t="s">
        <v>553</v>
      </c>
    </row>
    <row r="293" spans="1:3" x14ac:dyDescent="0.2">
      <c r="A293" s="229" t="s">
        <v>656</v>
      </c>
      <c r="B293" s="235" t="s">
        <v>555</v>
      </c>
      <c r="C293" s="228" t="s">
        <v>553</v>
      </c>
    </row>
    <row r="294" spans="1:3" x14ac:dyDescent="0.2">
      <c r="A294" s="229" t="s">
        <v>657</v>
      </c>
      <c r="B294" s="235" t="s">
        <v>557</v>
      </c>
      <c r="C294" s="228" t="s">
        <v>553</v>
      </c>
    </row>
    <row r="295" spans="1:3" ht="25.5" x14ac:dyDescent="0.2">
      <c r="A295" s="227" t="s">
        <v>658</v>
      </c>
      <c r="B295" s="226" t="s">
        <v>659</v>
      </c>
      <c r="C295" s="228" t="s">
        <v>553</v>
      </c>
    </row>
    <row r="296" spans="1:3" x14ac:dyDescent="0.2">
      <c r="A296" s="229" t="s">
        <v>660</v>
      </c>
      <c r="B296" s="235" t="s">
        <v>661</v>
      </c>
      <c r="C296" s="228" t="s">
        <v>553</v>
      </c>
    </row>
    <row r="297" spans="1:3" x14ac:dyDescent="0.2">
      <c r="A297" s="229" t="s">
        <v>662</v>
      </c>
      <c r="B297" s="235" t="s">
        <v>663</v>
      </c>
      <c r="C297" s="228" t="s">
        <v>553</v>
      </c>
    </row>
    <row r="298" spans="1:3" x14ac:dyDescent="0.2">
      <c r="A298" s="227" t="s">
        <v>664</v>
      </c>
      <c r="B298" s="226" t="s">
        <v>665</v>
      </c>
      <c r="C298" s="228" t="s">
        <v>553</v>
      </c>
    </row>
    <row r="299" spans="1:3" x14ac:dyDescent="0.2">
      <c r="A299" s="229" t="s">
        <v>666</v>
      </c>
      <c r="B299" s="235" t="s">
        <v>667</v>
      </c>
      <c r="C299" s="228" t="s">
        <v>553</v>
      </c>
    </row>
    <row r="300" spans="1:3" x14ac:dyDescent="0.2">
      <c r="A300" s="229" t="s">
        <v>668</v>
      </c>
      <c r="B300" s="235" t="s">
        <v>669</v>
      </c>
      <c r="C300" s="228" t="s">
        <v>553</v>
      </c>
    </row>
    <row r="301" spans="1:3" x14ac:dyDescent="0.2">
      <c r="A301" s="229" t="s">
        <v>670</v>
      </c>
      <c r="B301" s="235" t="s">
        <v>671</v>
      </c>
      <c r="C301" s="228" t="s">
        <v>553</v>
      </c>
    </row>
    <row r="302" spans="1:3" x14ac:dyDescent="0.2">
      <c r="A302" s="229" t="s">
        <v>672</v>
      </c>
      <c r="B302" s="235" t="s">
        <v>673</v>
      </c>
      <c r="C302" s="228" t="s">
        <v>553</v>
      </c>
    </row>
    <row r="303" spans="1:3" ht="25.5" x14ac:dyDescent="0.2">
      <c r="A303" s="229" t="s">
        <v>674</v>
      </c>
      <c r="B303" s="235" t="s">
        <v>675</v>
      </c>
      <c r="C303" s="228" t="s">
        <v>553</v>
      </c>
    </row>
    <row r="304" spans="1:3" x14ac:dyDescent="0.2">
      <c r="A304" s="229" t="s">
        <v>676</v>
      </c>
      <c r="B304" s="235" t="s">
        <v>677</v>
      </c>
      <c r="C304" s="228" t="s">
        <v>553</v>
      </c>
    </row>
    <row r="305" spans="1:3" ht="25.5" x14ac:dyDescent="0.2">
      <c r="A305" s="227" t="s">
        <v>678</v>
      </c>
      <c r="B305" s="226" t="s">
        <v>679</v>
      </c>
      <c r="C305" s="228" t="s">
        <v>553</v>
      </c>
    </row>
    <row r="306" spans="1:3" x14ac:dyDescent="0.2">
      <c r="A306" s="229" t="s">
        <v>680</v>
      </c>
      <c r="B306" s="235" t="s">
        <v>581</v>
      </c>
      <c r="C306" s="228" t="s">
        <v>553</v>
      </c>
    </row>
    <row r="307" spans="1:3" x14ac:dyDescent="0.2">
      <c r="A307" s="227" t="s">
        <v>681</v>
      </c>
      <c r="B307" s="235"/>
      <c r="C307" s="228" t="s">
        <v>553</v>
      </c>
    </row>
    <row r="308" spans="1:3" x14ac:dyDescent="0.2">
      <c r="A308" s="227" t="s">
        <v>682</v>
      </c>
      <c r="B308" s="235"/>
      <c r="C308" s="228" t="s">
        <v>553</v>
      </c>
    </row>
    <row r="309" spans="1:3" x14ac:dyDescent="0.2">
      <c r="A309" s="227" t="s">
        <v>683</v>
      </c>
      <c r="B309" s="235"/>
      <c r="C309" s="228" t="s">
        <v>553</v>
      </c>
    </row>
    <row r="310" spans="1:3" x14ac:dyDescent="0.2">
      <c r="A310" s="227" t="s">
        <v>684</v>
      </c>
      <c r="B310" s="235"/>
      <c r="C310" s="228" t="s">
        <v>553</v>
      </c>
    </row>
    <row r="311" spans="1:3" x14ac:dyDescent="0.2">
      <c r="A311" s="227" t="s">
        <v>685</v>
      </c>
      <c r="B311" s="226" t="s">
        <v>686</v>
      </c>
      <c r="C311" s="228" t="s">
        <v>553</v>
      </c>
    </row>
    <row r="312" spans="1:3" x14ac:dyDescent="0.2">
      <c r="A312" s="229" t="s">
        <v>687</v>
      </c>
      <c r="B312" s="235" t="s">
        <v>688</v>
      </c>
      <c r="C312" s="228" t="s">
        <v>553</v>
      </c>
    </row>
    <row r="313" spans="1:3" x14ac:dyDescent="0.2">
      <c r="A313" s="229" t="s">
        <v>689</v>
      </c>
      <c r="B313" s="235" t="s">
        <v>690</v>
      </c>
      <c r="C313" s="228" t="s">
        <v>553</v>
      </c>
    </row>
    <row r="314" spans="1:3" x14ac:dyDescent="0.2">
      <c r="A314" s="229" t="s">
        <v>691</v>
      </c>
      <c r="B314" s="235" t="s">
        <v>635</v>
      </c>
      <c r="C314" s="228" t="s">
        <v>553</v>
      </c>
    </row>
    <row r="315" spans="1:3" x14ac:dyDescent="0.2">
      <c r="A315" s="229" t="s">
        <v>692</v>
      </c>
      <c r="B315" s="235" t="s">
        <v>637</v>
      </c>
      <c r="C315" s="228" t="s">
        <v>553</v>
      </c>
    </row>
    <row r="316" spans="1:3" ht="25.5" x14ac:dyDescent="0.2">
      <c r="A316" s="227" t="s">
        <v>693</v>
      </c>
      <c r="B316" s="226" t="s">
        <v>694</v>
      </c>
      <c r="C316" s="228" t="s">
        <v>553</v>
      </c>
    </row>
    <row r="317" spans="1:3" x14ac:dyDescent="0.2">
      <c r="A317" s="229" t="s">
        <v>695</v>
      </c>
      <c r="B317" s="235" t="s">
        <v>696</v>
      </c>
      <c r="C317" s="228" t="s">
        <v>553</v>
      </c>
    </row>
    <row r="318" spans="1:3" x14ac:dyDescent="0.2">
      <c r="A318" s="229" t="s">
        <v>697</v>
      </c>
      <c r="B318" s="235" t="s">
        <v>698</v>
      </c>
      <c r="C318" s="228" t="s">
        <v>553</v>
      </c>
    </row>
    <row r="319" spans="1:3" ht="25.5" x14ac:dyDescent="0.2">
      <c r="A319" s="224"/>
      <c r="B319" s="227" t="s">
        <v>699</v>
      </c>
      <c r="C319" s="228" t="s">
        <v>553</v>
      </c>
    </row>
    <row r="320" spans="1:3" x14ac:dyDescent="0.2">
      <c r="A320" s="227" t="s">
        <v>700</v>
      </c>
      <c r="B320" s="235"/>
      <c r="C320" s="228" t="s">
        <v>553</v>
      </c>
    </row>
    <row r="321" spans="1:3" x14ac:dyDescent="0.2">
      <c r="A321" s="227" t="s">
        <v>701</v>
      </c>
      <c r="B321" s="235"/>
      <c r="C321" s="228" t="s">
        <v>553</v>
      </c>
    </row>
    <row r="322" spans="1:3" x14ac:dyDescent="0.2">
      <c r="A322" s="227" t="s">
        <v>702</v>
      </c>
      <c r="B322" s="235"/>
      <c r="C322" s="228" t="s">
        <v>553</v>
      </c>
    </row>
    <row r="323" spans="1:3" x14ac:dyDescent="0.2">
      <c r="A323" s="227" t="s">
        <v>703</v>
      </c>
      <c r="B323" s="226" t="s">
        <v>704</v>
      </c>
      <c r="C323" s="228" t="s">
        <v>553</v>
      </c>
    </row>
    <row r="324" spans="1:3" x14ac:dyDescent="0.2">
      <c r="A324" s="229" t="s">
        <v>705</v>
      </c>
      <c r="B324" s="235" t="s">
        <v>706</v>
      </c>
      <c r="C324" s="228" t="s">
        <v>553</v>
      </c>
    </row>
    <row r="325" spans="1:3" x14ac:dyDescent="0.2">
      <c r="A325" s="229" t="s">
        <v>707</v>
      </c>
      <c r="B325" s="235" t="s">
        <v>708</v>
      </c>
      <c r="C325" s="228" t="s">
        <v>553</v>
      </c>
    </row>
    <row r="326" spans="1:3" x14ac:dyDescent="0.2">
      <c r="A326" s="229" t="s">
        <v>709</v>
      </c>
      <c r="B326" s="235" t="s">
        <v>710</v>
      </c>
      <c r="C326" s="228" t="s">
        <v>553</v>
      </c>
    </row>
    <row r="327" spans="1:3" x14ac:dyDescent="0.2">
      <c r="A327" s="227" t="s">
        <v>711</v>
      </c>
      <c r="B327" s="226" t="s">
        <v>712</v>
      </c>
      <c r="C327" s="228" t="s">
        <v>553</v>
      </c>
    </row>
    <row r="328" spans="1:3" x14ac:dyDescent="0.2">
      <c r="A328" s="229" t="s">
        <v>713</v>
      </c>
      <c r="B328" s="235" t="s">
        <v>714</v>
      </c>
      <c r="C328" s="228" t="s">
        <v>553</v>
      </c>
    </row>
    <row r="329" spans="1:3" x14ac:dyDescent="0.2">
      <c r="A329" s="229" t="s">
        <v>715</v>
      </c>
      <c r="B329" s="235" t="s">
        <v>716</v>
      </c>
      <c r="C329" s="228" t="s">
        <v>553</v>
      </c>
    </row>
    <row r="330" spans="1:3" x14ac:dyDescent="0.2">
      <c r="A330" s="227" t="s">
        <v>717</v>
      </c>
      <c r="B330" s="226" t="s">
        <v>718</v>
      </c>
      <c r="C330" s="228" t="s">
        <v>553</v>
      </c>
    </row>
    <row r="331" spans="1:3" x14ac:dyDescent="0.2">
      <c r="A331" s="229" t="s">
        <v>719</v>
      </c>
      <c r="B331" s="235" t="s">
        <v>720</v>
      </c>
      <c r="C331" s="228" t="s">
        <v>553</v>
      </c>
    </row>
    <row r="332" spans="1:3" x14ac:dyDescent="0.2">
      <c r="A332" s="229" t="s">
        <v>721</v>
      </c>
      <c r="B332" s="235" t="s">
        <v>722</v>
      </c>
      <c r="C332" s="228" t="s">
        <v>553</v>
      </c>
    </row>
    <row r="333" spans="1:3" x14ac:dyDescent="0.2">
      <c r="A333" s="229" t="s">
        <v>723</v>
      </c>
      <c r="B333" s="235" t="s">
        <v>724</v>
      </c>
      <c r="C333" s="228" t="s">
        <v>553</v>
      </c>
    </row>
    <row r="334" spans="1:3" x14ac:dyDescent="0.2">
      <c r="A334" s="227" t="s">
        <v>725</v>
      </c>
      <c r="B334" s="226" t="s">
        <v>726</v>
      </c>
      <c r="C334" s="228" t="s">
        <v>727</v>
      </c>
    </row>
    <row r="335" spans="1:3" x14ac:dyDescent="0.2">
      <c r="A335" s="229" t="s">
        <v>728</v>
      </c>
      <c r="B335" s="235" t="s">
        <v>729</v>
      </c>
      <c r="C335" s="228" t="s">
        <v>727</v>
      </c>
    </row>
    <row r="336" spans="1:3" x14ac:dyDescent="0.2">
      <c r="A336" s="229" t="s">
        <v>730</v>
      </c>
      <c r="B336" s="235" t="s">
        <v>731</v>
      </c>
      <c r="C336" s="228" t="s">
        <v>727</v>
      </c>
    </row>
    <row r="337" spans="1:3" x14ac:dyDescent="0.2">
      <c r="A337" s="229" t="s">
        <v>732</v>
      </c>
      <c r="B337" s="235" t="s">
        <v>733</v>
      </c>
      <c r="C337" s="228" t="s">
        <v>727</v>
      </c>
    </row>
    <row r="338" spans="1:3" x14ac:dyDescent="0.2">
      <c r="A338" s="229" t="s">
        <v>734</v>
      </c>
      <c r="B338" s="235" t="s">
        <v>735</v>
      </c>
      <c r="C338" s="228" t="s">
        <v>727</v>
      </c>
    </row>
    <row r="339" spans="1:3" x14ac:dyDescent="0.2">
      <c r="A339" s="229" t="s">
        <v>736</v>
      </c>
      <c r="B339" s="235" t="s">
        <v>737</v>
      </c>
      <c r="C339" s="228" t="s">
        <v>727</v>
      </c>
    </row>
    <row r="340" spans="1:3" x14ac:dyDescent="0.2">
      <c r="A340" s="229" t="s">
        <v>738</v>
      </c>
      <c r="B340" s="235" t="s">
        <v>739</v>
      </c>
      <c r="C340" s="228" t="s">
        <v>727</v>
      </c>
    </row>
    <row r="341" spans="1:3" x14ac:dyDescent="0.2">
      <c r="A341" s="229" t="s">
        <v>740</v>
      </c>
      <c r="B341" s="235" t="s">
        <v>741</v>
      </c>
      <c r="C341" s="228" t="s">
        <v>727</v>
      </c>
    </row>
    <row r="342" spans="1:3" x14ac:dyDescent="0.2">
      <c r="A342" s="229" t="s">
        <v>742</v>
      </c>
      <c r="B342" s="235" t="s">
        <v>743</v>
      </c>
      <c r="C342" s="228" t="s">
        <v>727</v>
      </c>
    </row>
    <row r="343" spans="1:3" x14ac:dyDescent="0.2">
      <c r="A343" s="229" t="s">
        <v>744</v>
      </c>
      <c r="B343" s="235" t="s">
        <v>745</v>
      </c>
      <c r="C343" s="228" t="s">
        <v>727</v>
      </c>
    </row>
    <row r="344" spans="1:3" x14ac:dyDescent="0.2">
      <c r="A344" s="229" t="s">
        <v>746</v>
      </c>
      <c r="B344" s="235" t="s">
        <v>747</v>
      </c>
      <c r="C344" s="228" t="s">
        <v>727</v>
      </c>
    </row>
    <row r="345" spans="1:3" x14ac:dyDescent="0.2">
      <c r="A345" s="229" t="s">
        <v>748</v>
      </c>
      <c r="B345" s="235" t="s">
        <v>749</v>
      </c>
      <c r="C345" s="228" t="s">
        <v>727</v>
      </c>
    </row>
    <row r="346" spans="1:3" x14ac:dyDescent="0.2">
      <c r="A346" s="229" t="s">
        <v>750</v>
      </c>
      <c r="B346" s="235" t="s">
        <v>751</v>
      </c>
      <c r="C346" s="228" t="s">
        <v>727</v>
      </c>
    </row>
    <row r="347" spans="1:3" x14ac:dyDescent="0.2">
      <c r="A347" s="229" t="s">
        <v>752</v>
      </c>
      <c r="B347" s="235" t="s">
        <v>753</v>
      </c>
      <c r="C347" s="228" t="s">
        <v>727</v>
      </c>
    </row>
    <row r="348" spans="1:3" ht="25.5" x14ac:dyDescent="0.2">
      <c r="A348" s="224"/>
      <c r="B348" s="227" t="s">
        <v>754</v>
      </c>
      <c r="C348" s="224"/>
    </row>
    <row r="349" spans="1:3" ht="25.5" x14ac:dyDescent="0.2">
      <c r="A349" s="227" t="s">
        <v>755</v>
      </c>
      <c r="B349" s="226" t="s">
        <v>756</v>
      </c>
      <c r="C349" s="228" t="s">
        <v>757</v>
      </c>
    </row>
    <row r="350" spans="1:3" x14ac:dyDescent="0.2">
      <c r="A350" s="229" t="s">
        <v>758</v>
      </c>
      <c r="B350" s="235" t="s">
        <v>759</v>
      </c>
      <c r="C350" s="228" t="s">
        <v>757</v>
      </c>
    </row>
    <row r="351" spans="1:3" x14ac:dyDescent="0.2">
      <c r="A351" s="229" t="s">
        <v>760</v>
      </c>
      <c r="B351" s="235" t="s">
        <v>761</v>
      </c>
      <c r="C351" s="228" t="s">
        <v>757</v>
      </c>
    </row>
    <row r="352" spans="1:3" x14ac:dyDescent="0.2">
      <c r="A352" s="231" t="s">
        <v>762</v>
      </c>
      <c r="B352" s="236" t="s">
        <v>763</v>
      </c>
      <c r="C352" s="228" t="s">
        <v>757</v>
      </c>
    </row>
    <row r="353" spans="1:3" x14ac:dyDescent="0.2">
      <c r="A353" s="229" t="s">
        <v>764</v>
      </c>
      <c r="B353" s="235" t="s">
        <v>765</v>
      </c>
      <c r="C353" s="228" t="s">
        <v>757</v>
      </c>
    </row>
    <row r="354" spans="1:3" x14ac:dyDescent="0.2">
      <c r="A354" s="229" t="s">
        <v>766</v>
      </c>
      <c r="B354" s="235" t="s">
        <v>767</v>
      </c>
      <c r="C354" s="228" t="s">
        <v>757</v>
      </c>
    </row>
    <row r="355" spans="1:3" ht="25.5" x14ac:dyDescent="0.2">
      <c r="A355" s="227" t="s">
        <v>768</v>
      </c>
      <c r="B355" s="226" t="s">
        <v>769</v>
      </c>
      <c r="C355" s="228" t="s">
        <v>757</v>
      </c>
    </row>
    <row r="356" spans="1:3" x14ac:dyDescent="0.2">
      <c r="A356" s="229" t="s">
        <v>770</v>
      </c>
      <c r="B356" s="235" t="s">
        <v>771</v>
      </c>
      <c r="C356" s="228" t="s">
        <v>757</v>
      </c>
    </row>
    <row r="357" spans="1:3" x14ac:dyDescent="0.2">
      <c r="A357" s="229" t="s">
        <v>772</v>
      </c>
      <c r="B357" s="235" t="s">
        <v>773</v>
      </c>
      <c r="C357" s="228" t="s">
        <v>757</v>
      </c>
    </row>
    <row r="358" spans="1:3" x14ac:dyDescent="0.2">
      <c r="A358" s="229" t="s">
        <v>774</v>
      </c>
      <c r="B358" s="237" t="s">
        <v>775</v>
      </c>
      <c r="C358" s="228" t="s">
        <v>757</v>
      </c>
    </row>
    <row r="359" spans="1:3" x14ac:dyDescent="0.2">
      <c r="A359" s="229" t="s">
        <v>776</v>
      </c>
      <c r="B359" s="235" t="s">
        <v>777</v>
      </c>
      <c r="C359" s="228" t="s">
        <v>757</v>
      </c>
    </row>
    <row r="360" spans="1:3" x14ac:dyDescent="0.2">
      <c r="A360" s="229" t="s">
        <v>778</v>
      </c>
      <c r="B360" s="235" t="s">
        <v>779</v>
      </c>
      <c r="C360" s="228" t="s">
        <v>757</v>
      </c>
    </row>
    <row r="361" spans="1:3" ht="25.5" x14ac:dyDescent="0.2">
      <c r="A361" s="227" t="s">
        <v>780</v>
      </c>
      <c r="B361" s="226" t="s">
        <v>781</v>
      </c>
      <c r="C361" s="228" t="s">
        <v>757</v>
      </c>
    </row>
    <row r="362" spans="1:3" x14ac:dyDescent="0.2">
      <c r="A362" s="229" t="s">
        <v>782</v>
      </c>
      <c r="B362" s="235" t="s">
        <v>783</v>
      </c>
      <c r="C362" s="228" t="s">
        <v>757</v>
      </c>
    </row>
    <row r="363" spans="1:3" x14ac:dyDescent="0.2">
      <c r="A363" s="229" t="s">
        <v>784</v>
      </c>
      <c r="B363" s="235" t="s">
        <v>785</v>
      </c>
      <c r="C363" s="228" t="s">
        <v>757</v>
      </c>
    </row>
    <row r="364" spans="1:3" x14ac:dyDescent="0.2">
      <c r="A364" s="227" t="s">
        <v>786</v>
      </c>
      <c r="B364" s="226" t="s">
        <v>787</v>
      </c>
      <c r="C364" s="228" t="s">
        <v>757</v>
      </c>
    </row>
    <row r="365" spans="1:3" x14ac:dyDescent="0.2">
      <c r="A365" s="229" t="s">
        <v>788</v>
      </c>
      <c r="B365" s="235" t="s">
        <v>789</v>
      </c>
      <c r="C365" s="228" t="s">
        <v>757</v>
      </c>
    </row>
    <row r="366" spans="1:3" x14ac:dyDescent="0.2">
      <c r="A366" s="229" t="s">
        <v>790</v>
      </c>
      <c r="B366" s="235" t="s">
        <v>791</v>
      </c>
      <c r="C366" s="228" t="s">
        <v>757</v>
      </c>
    </row>
    <row r="367" spans="1:3" x14ac:dyDescent="0.2">
      <c r="A367" s="229" t="s">
        <v>792</v>
      </c>
      <c r="B367" s="235" t="s">
        <v>793</v>
      </c>
      <c r="C367" s="228" t="s">
        <v>757</v>
      </c>
    </row>
    <row r="368" spans="1:3" x14ac:dyDescent="0.2">
      <c r="A368" s="229" t="s">
        <v>794</v>
      </c>
      <c r="B368" s="235" t="s">
        <v>795</v>
      </c>
      <c r="C368" s="228" t="s">
        <v>757</v>
      </c>
    </row>
    <row r="369" spans="1:3" x14ac:dyDescent="0.2">
      <c r="A369" s="229" t="s">
        <v>796</v>
      </c>
      <c r="B369" s="235" t="s">
        <v>797</v>
      </c>
      <c r="C369" s="228" t="s">
        <v>757</v>
      </c>
    </row>
    <row r="370" spans="1:3" x14ac:dyDescent="0.2">
      <c r="A370" s="229" t="s">
        <v>798</v>
      </c>
      <c r="B370" s="235" t="s">
        <v>799</v>
      </c>
      <c r="C370" s="228" t="s">
        <v>757</v>
      </c>
    </row>
    <row r="371" spans="1:3" x14ac:dyDescent="0.2">
      <c r="A371" s="229" t="s">
        <v>800</v>
      </c>
      <c r="B371" s="235" t="s">
        <v>801</v>
      </c>
      <c r="C371" s="228" t="s">
        <v>757</v>
      </c>
    </row>
    <row r="372" spans="1:3" x14ac:dyDescent="0.2">
      <c r="A372" s="229" t="s">
        <v>802</v>
      </c>
      <c r="B372" s="235" t="s">
        <v>803</v>
      </c>
      <c r="C372" s="228" t="s">
        <v>757</v>
      </c>
    </row>
    <row r="373" spans="1:3" x14ac:dyDescent="0.2">
      <c r="A373" s="229" t="s">
        <v>804</v>
      </c>
      <c r="B373" s="235" t="s">
        <v>805</v>
      </c>
      <c r="C373" s="228" t="s">
        <v>757</v>
      </c>
    </row>
    <row r="374" spans="1:3" x14ac:dyDescent="0.2">
      <c r="A374" s="227" t="s">
        <v>806</v>
      </c>
      <c r="B374" s="226" t="s">
        <v>807</v>
      </c>
      <c r="C374" s="228" t="s">
        <v>757</v>
      </c>
    </row>
    <row r="375" spans="1:3" x14ac:dyDescent="0.2">
      <c r="A375" s="229" t="s">
        <v>808</v>
      </c>
      <c r="B375" s="235" t="s">
        <v>809</v>
      </c>
      <c r="C375" s="228" t="s">
        <v>757</v>
      </c>
    </row>
    <row r="376" spans="1:3" x14ac:dyDescent="0.2">
      <c r="A376" s="231" t="s">
        <v>810</v>
      </c>
      <c r="B376" s="236" t="s">
        <v>109</v>
      </c>
      <c r="C376" s="228" t="s">
        <v>757</v>
      </c>
    </row>
    <row r="377" spans="1:3" x14ac:dyDescent="0.2">
      <c r="A377" s="231" t="s">
        <v>811</v>
      </c>
      <c r="B377" s="236" t="s">
        <v>812</v>
      </c>
      <c r="C377" s="228" t="s">
        <v>757</v>
      </c>
    </row>
    <row r="378" spans="1:3" x14ac:dyDescent="0.2">
      <c r="A378" s="229" t="s">
        <v>813</v>
      </c>
      <c r="B378" s="235" t="s">
        <v>814</v>
      </c>
      <c r="C378" s="228" t="s">
        <v>757</v>
      </c>
    </row>
    <row r="379" spans="1:3" x14ac:dyDescent="0.2">
      <c r="A379" s="227" t="s">
        <v>815</v>
      </c>
      <c r="B379" s="226" t="s">
        <v>816</v>
      </c>
      <c r="C379" s="228" t="s">
        <v>757</v>
      </c>
    </row>
    <row r="380" spans="1:3" x14ac:dyDescent="0.2">
      <c r="A380" s="229" t="s">
        <v>817</v>
      </c>
      <c r="B380" s="235" t="s">
        <v>818</v>
      </c>
      <c r="C380" s="228" t="s">
        <v>757</v>
      </c>
    </row>
    <row r="381" spans="1:3" x14ac:dyDescent="0.2">
      <c r="A381" s="229" t="s">
        <v>819</v>
      </c>
      <c r="B381" s="235" t="s">
        <v>820</v>
      </c>
      <c r="C381" s="228" t="s">
        <v>757</v>
      </c>
    </row>
    <row r="382" spans="1:3" x14ac:dyDescent="0.2">
      <c r="A382" s="229" t="s">
        <v>821</v>
      </c>
      <c r="B382" s="235" t="s">
        <v>822</v>
      </c>
      <c r="C382" s="228" t="s">
        <v>757</v>
      </c>
    </row>
    <row r="383" spans="1:3" x14ac:dyDescent="0.2">
      <c r="A383" s="229" t="s">
        <v>823</v>
      </c>
      <c r="B383" s="235" t="s">
        <v>824</v>
      </c>
      <c r="C383" s="228" t="s">
        <v>757</v>
      </c>
    </row>
    <row r="384" spans="1:3" x14ac:dyDescent="0.2">
      <c r="A384" s="229" t="s">
        <v>825</v>
      </c>
      <c r="B384" s="235" t="s">
        <v>826</v>
      </c>
      <c r="C384" s="228" t="s">
        <v>757</v>
      </c>
    </row>
    <row r="385" spans="1:3" x14ac:dyDescent="0.2">
      <c r="A385" s="229" t="s">
        <v>827</v>
      </c>
      <c r="B385" s="235" t="s">
        <v>828</v>
      </c>
      <c r="C385" s="228" t="s">
        <v>757</v>
      </c>
    </row>
    <row r="386" spans="1:3" x14ac:dyDescent="0.2">
      <c r="A386" s="229" t="s">
        <v>829</v>
      </c>
      <c r="B386" s="235" t="s">
        <v>830</v>
      </c>
      <c r="C386" s="228" t="s">
        <v>757</v>
      </c>
    </row>
    <row r="387" spans="1:3" x14ac:dyDescent="0.2">
      <c r="A387" s="227" t="s">
        <v>831</v>
      </c>
      <c r="B387" s="226" t="s">
        <v>832</v>
      </c>
      <c r="C387" s="228" t="s">
        <v>757</v>
      </c>
    </row>
    <row r="388" spans="1:3" x14ac:dyDescent="0.2">
      <c r="A388" s="229" t="s">
        <v>833</v>
      </c>
      <c r="B388" s="235" t="s">
        <v>834</v>
      </c>
      <c r="C388" s="228" t="s">
        <v>757</v>
      </c>
    </row>
    <row r="389" spans="1:3" x14ac:dyDescent="0.2">
      <c r="A389" s="229" t="s">
        <v>835</v>
      </c>
      <c r="B389" s="235" t="s">
        <v>836</v>
      </c>
      <c r="C389" s="228" t="s">
        <v>757</v>
      </c>
    </row>
    <row r="390" spans="1:3" x14ac:dyDescent="0.2">
      <c r="A390" s="229" t="s">
        <v>837</v>
      </c>
      <c r="B390" s="235" t="s">
        <v>838</v>
      </c>
      <c r="C390" s="228" t="s">
        <v>757</v>
      </c>
    </row>
    <row r="391" spans="1:3" x14ac:dyDescent="0.2">
      <c r="A391" s="229" t="s">
        <v>839</v>
      </c>
      <c r="B391" s="235" t="s">
        <v>840</v>
      </c>
      <c r="C391" s="228" t="s">
        <v>757</v>
      </c>
    </row>
    <row r="392" spans="1:3" x14ac:dyDescent="0.2">
      <c r="A392" s="227" t="s">
        <v>841</v>
      </c>
      <c r="B392" s="226" t="s">
        <v>842</v>
      </c>
      <c r="C392" s="228" t="s">
        <v>757</v>
      </c>
    </row>
    <row r="393" spans="1:3" x14ac:dyDescent="0.2">
      <c r="A393" s="229" t="s">
        <v>843</v>
      </c>
      <c r="B393" s="235" t="s">
        <v>844</v>
      </c>
      <c r="C393" s="228" t="s">
        <v>757</v>
      </c>
    </row>
    <row r="394" spans="1:3" x14ac:dyDescent="0.2">
      <c r="A394" s="229" t="s">
        <v>845</v>
      </c>
      <c r="B394" s="235" t="s">
        <v>846</v>
      </c>
      <c r="C394" s="228" t="s">
        <v>757</v>
      </c>
    </row>
    <row r="395" spans="1:3" ht="25.5" x14ac:dyDescent="0.2">
      <c r="A395" s="227" t="s">
        <v>847</v>
      </c>
      <c r="B395" s="225" t="s">
        <v>848</v>
      </c>
      <c r="C395" s="228" t="s">
        <v>757</v>
      </c>
    </row>
    <row r="396" spans="1:3" x14ac:dyDescent="0.2">
      <c r="A396" s="229" t="s">
        <v>849</v>
      </c>
      <c r="B396" s="235" t="s">
        <v>850</v>
      </c>
      <c r="C396" s="228" t="s">
        <v>757</v>
      </c>
    </row>
    <row r="397" spans="1:3" x14ac:dyDescent="0.2">
      <c r="A397" s="229" t="s">
        <v>851</v>
      </c>
      <c r="B397" s="235" t="s">
        <v>852</v>
      </c>
      <c r="C397" s="228" t="s">
        <v>757</v>
      </c>
    </row>
    <row r="398" spans="1:3" x14ac:dyDescent="0.2">
      <c r="A398" s="231" t="s">
        <v>853</v>
      </c>
      <c r="B398" s="236" t="s">
        <v>854</v>
      </c>
      <c r="C398" s="228" t="s">
        <v>757</v>
      </c>
    </row>
    <row r="399" spans="1:3" x14ac:dyDescent="0.2">
      <c r="A399" s="229" t="s">
        <v>855</v>
      </c>
      <c r="B399" s="235" t="s">
        <v>856</v>
      </c>
      <c r="C399" s="228" t="s">
        <v>757</v>
      </c>
    </row>
  </sheetData>
  <mergeCells count="2">
    <mergeCell ref="A1:C1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FF99"/>
  </sheetPr>
  <dimension ref="A1:BA586"/>
  <sheetViews>
    <sheetView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21" sqref="D21"/>
    </sheetView>
  </sheetViews>
  <sheetFormatPr defaultColWidth="7.85546875" defaultRowHeight="12.75" outlineLevelRow="1" x14ac:dyDescent="0.2"/>
  <cols>
    <col min="1" max="1" width="9.7109375" style="142" customWidth="1"/>
    <col min="2" max="2" width="31" style="13" customWidth="1"/>
    <col min="3" max="3" width="7.140625" style="14" customWidth="1"/>
    <col min="4" max="4" width="26.5703125" style="2" customWidth="1"/>
    <col min="5" max="5" width="7.85546875" style="21"/>
    <col min="6" max="6" width="4.7109375" style="15" customWidth="1"/>
    <col min="7" max="7" width="11" style="16" customWidth="1"/>
    <col min="8" max="8" width="12.28515625" style="2" customWidth="1"/>
    <col min="9" max="9" width="15.42578125" style="2" customWidth="1"/>
    <col min="10" max="10" width="5.42578125" style="14" customWidth="1"/>
    <col min="11" max="11" width="13.140625" style="2" bestFit="1" customWidth="1"/>
    <col min="12" max="12" width="9.85546875" style="2" bestFit="1" customWidth="1"/>
    <col min="13" max="13" width="9.140625" style="2" customWidth="1"/>
    <col min="14" max="16384" width="7.85546875" style="2"/>
  </cols>
  <sheetData>
    <row r="1" spans="1:48" ht="4.5" customHeight="1" x14ac:dyDescent="0.2"/>
    <row r="2" spans="1:48" ht="12.75" customHeight="1" x14ac:dyDescent="0.2">
      <c r="H2" s="2" t="s">
        <v>864</v>
      </c>
      <c r="I2" s="98">
        <v>0</v>
      </c>
    </row>
    <row r="3" spans="1:48" ht="18" customHeight="1" x14ac:dyDescent="0.25">
      <c r="A3" s="142" t="s">
        <v>114</v>
      </c>
      <c r="B3" s="17"/>
      <c r="C3" s="18" t="s">
        <v>884</v>
      </c>
      <c r="E3" s="90"/>
      <c r="F3" s="19"/>
      <c r="G3" s="66"/>
      <c r="I3" s="98"/>
    </row>
    <row r="4" spans="1:48" ht="11.25" customHeight="1" x14ac:dyDescent="0.2">
      <c r="A4" s="143" t="s">
        <v>31</v>
      </c>
      <c r="C4" s="20"/>
      <c r="D4" s="10"/>
      <c r="F4" s="21"/>
      <c r="H4" s="16"/>
      <c r="I4" s="134">
        <f>H511</f>
        <v>0</v>
      </c>
      <c r="J4" s="30"/>
      <c r="K4" s="6"/>
      <c r="AV4" s="2" t="s">
        <v>43</v>
      </c>
    </row>
    <row r="5" spans="1:48" x14ac:dyDescent="0.2">
      <c r="C5" s="20"/>
      <c r="D5" s="10"/>
      <c r="F5" s="23"/>
      <c r="G5" s="24"/>
      <c r="H5" s="24"/>
      <c r="I5" s="24"/>
      <c r="J5" s="38"/>
      <c r="K5" s="38"/>
      <c r="M5" s="25"/>
    </row>
    <row r="6" spans="1:48" ht="3.75" customHeight="1" x14ac:dyDescent="0.2">
      <c r="B6" s="26"/>
      <c r="C6" s="20"/>
      <c r="D6" s="27"/>
      <c r="E6" s="28"/>
      <c r="F6" s="28"/>
      <c r="G6" s="29"/>
      <c r="H6" s="29"/>
      <c r="I6" s="29"/>
      <c r="J6" s="38"/>
      <c r="K6" s="38"/>
    </row>
    <row r="7" spans="1:48" ht="1.5" customHeight="1" x14ac:dyDescent="0.2">
      <c r="A7" s="144"/>
      <c r="C7" s="20"/>
      <c r="D7" s="27"/>
      <c r="E7" s="28"/>
      <c r="F7" s="28"/>
      <c r="G7" s="31"/>
      <c r="H7" s="31"/>
      <c r="I7" s="31"/>
      <c r="J7" s="38"/>
      <c r="K7" s="38"/>
    </row>
    <row r="8" spans="1:48" hidden="1" x14ac:dyDescent="0.2">
      <c r="C8" s="20"/>
      <c r="D8" s="10"/>
      <c r="F8" s="21"/>
      <c r="G8" s="24"/>
      <c r="H8" s="24"/>
      <c r="I8" s="24"/>
      <c r="J8" s="38"/>
      <c r="K8" s="38"/>
    </row>
    <row r="9" spans="1:48" ht="27" customHeight="1" x14ac:dyDescent="0.2">
      <c r="A9" s="145" t="s">
        <v>32</v>
      </c>
      <c r="B9" s="139" t="s">
        <v>33</v>
      </c>
      <c r="C9" s="32" t="s">
        <v>34</v>
      </c>
      <c r="D9" s="125" t="s">
        <v>35</v>
      </c>
      <c r="E9" s="99" t="s">
        <v>11</v>
      </c>
      <c r="F9" s="33" t="s">
        <v>36</v>
      </c>
      <c r="G9" s="34" t="s">
        <v>37</v>
      </c>
      <c r="H9" s="34" t="s">
        <v>21</v>
      </c>
      <c r="I9" s="34" t="s">
        <v>14</v>
      </c>
      <c r="J9" s="38" t="s">
        <v>1</v>
      </c>
      <c r="K9" s="38" t="s">
        <v>2</v>
      </c>
      <c r="L9" s="86" t="s">
        <v>52</v>
      </c>
    </row>
    <row r="10" spans="1:48" s="36" customFormat="1" ht="6" customHeight="1" x14ac:dyDescent="0.2">
      <c r="A10" s="249"/>
      <c r="B10" s="250"/>
      <c r="C10" s="251"/>
      <c r="D10" s="124" t="str">
        <f t="shared" ref="D10:D73" si="0">IF(ISBLANK(C10),"",VLOOKUP(C10,ACCCODES,2,FALSE))</f>
        <v/>
      </c>
      <c r="E10" s="252"/>
      <c r="F10" s="123"/>
      <c r="G10" s="253"/>
      <c r="H10" s="253">
        <f t="shared" ref="H10:H67" si="1">SUMIF(G10,"&lt;0",G10)</f>
        <v>0</v>
      </c>
      <c r="I10" s="253">
        <f t="shared" ref="I10:I67" si="2">SUMIF(G10,"&gt;0",G10)</f>
        <v>0</v>
      </c>
      <c r="J10" s="37">
        <v>1</v>
      </c>
      <c r="K10" s="38">
        <f t="shared" ref="K10:K67" si="3">G10/J10</f>
        <v>0</v>
      </c>
    </row>
    <row r="11" spans="1:48" s="36" customFormat="1" ht="11.1" customHeight="1" x14ac:dyDescent="0.2">
      <c r="A11" s="247"/>
      <c r="B11" s="256"/>
      <c r="C11" s="257"/>
      <c r="D11" s="258" t="str">
        <f t="shared" si="0"/>
        <v/>
      </c>
      <c r="E11" s="259"/>
      <c r="F11" s="260"/>
      <c r="G11" s="261"/>
      <c r="H11" s="262">
        <f>SUMIF(G11,"&lt;0",G11)</f>
        <v>0</v>
      </c>
      <c r="I11" s="262">
        <f t="shared" si="2"/>
        <v>0</v>
      </c>
      <c r="J11" s="216">
        <v>1</v>
      </c>
      <c r="K11" s="217">
        <f t="shared" si="3"/>
        <v>0</v>
      </c>
    </row>
    <row r="12" spans="1:48" s="36" customFormat="1" ht="11.1" customHeight="1" x14ac:dyDescent="0.2">
      <c r="A12" s="247"/>
      <c r="B12" s="256"/>
      <c r="C12" s="260"/>
      <c r="D12" s="258" t="str">
        <f t="shared" si="0"/>
        <v/>
      </c>
      <c r="E12" s="259"/>
      <c r="F12" s="260"/>
      <c r="G12" s="261"/>
      <c r="H12" s="262">
        <f t="shared" si="1"/>
        <v>0</v>
      </c>
      <c r="I12" s="262">
        <f t="shared" si="2"/>
        <v>0</v>
      </c>
      <c r="J12" s="216">
        <v>1</v>
      </c>
      <c r="K12" s="217">
        <f t="shared" si="3"/>
        <v>0</v>
      </c>
    </row>
    <row r="13" spans="1:48" s="36" customFormat="1" ht="11.1" customHeight="1" x14ac:dyDescent="0.2">
      <c r="A13" s="247"/>
      <c r="B13" s="256"/>
      <c r="C13" s="257"/>
      <c r="D13" s="258" t="str">
        <f t="shared" si="0"/>
        <v/>
      </c>
      <c r="E13" s="259"/>
      <c r="F13" s="260"/>
      <c r="G13" s="263"/>
      <c r="H13" s="262">
        <f t="shared" si="1"/>
        <v>0</v>
      </c>
      <c r="I13" s="262">
        <f t="shared" si="2"/>
        <v>0</v>
      </c>
      <c r="J13" s="216">
        <v>1</v>
      </c>
      <c r="K13" s="217">
        <f t="shared" si="3"/>
        <v>0</v>
      </c>
    </row>
    <row r="14" spans="1:48" s="36" customFormat="1" ht="11.1" customHeight="1" x14ac:dyDescent="0.2">
      <c r="A14" s="247"/>
      <c r="B14" s="256"/>
      <c r="C14" s="260"/>
      <c r="D14" s="258" t="str">
        <f t="shared" si="0"/>
        <v/>
      </c>
      <c r="E14" s="259"/>
      <c r="F14" s="260"/>
      <c r="G14" s="263"/>
      <c r="H14" s="262">
        <f t="shared" si="1"/>
        <v>0</v>
      </c>
      <c r="I14" s="262">
        <f t="shared" si="2"/>
        <v>0</v>
      </c>
      <c r="J14" s="216">
        <v>1</v>
      </c>
      <c r="K14" s="217">
        <f t="shared" si="3"/>
        <v>0</v>
      </c>
    </row>
    <row r="15" spans="1:48" s="36" customFormat="1" ht="11.1" customHeight="1" x14ac:dyDescent="0.2">
      <c r="A15" s="247"/>
      <c r="B15" s="256"/>
      <c r="C15" s="257"/>
      <c r="D15" s="258" t="str">
        <f t="shared" si="0"/>
        <v/>
      </c>
      <c r="E15" s="259"/>
      <c r="F15" s="260"/>
      <c r="G15" s="263"/>
      <c r="H15" s="262">
        <f t="shared" si="1"/>
        <v>0</v>
      </c>
      <c r="I15" s="262">
        <f t="shared" si="2"/>
        <v>0</v>
      </c>
      <c r="J15" s="216">
        <v>1</v>
      </c>
      <c r="K15" s="217">
        <f t="shared" si="3"/>
        <v>0</v>
      </c>
    </row>
    <row r="16" spans="1:48" s="36" customFormat="1" ht="11.1" customHeight="1" x14ac:dyDescent="0.2">
      <c r="A16" s="247"/>
      <c r="B16" s="256"/>
      <c r="C16" s="257"/>
      <c r="D16" s="258" t="str">
        <f t="shared" si="0"/>
        <v/>
      </c>
      <c r="E16" s="259"/>
      <c r="F16" s="260"/>
      <c r="G16" s="263"/>
      <c r="H16" s="262">
        <f t="shared" si="1"/>
        <v>0</v>
      </c>
      <c r="I16" s="262">
        <f t="shared" si="2"/>
        <v>0</v>
      </c>
      <c r="J16" s="216">
        <v>1</v>
      </c>
      <c r="K16" s="217">
        <f t="shared" si="3"/>
        <v>0</v>
      </c>
    </row>
    <row r="17" spans="1:11" s="36" customFormat="1" ht="9.75" customHeight="1" x14ac:dyDescent="0.2">
      <c r="A17" s="247"/>
      <c r="B17" s="256"/>
      <c r="C17" s="260"/>
      <c r="D17" s="258" t="str">
        <f t="shared" si="0"/>
        <v/>
      </c>
      <c r="E17" s="259"/>
      <c r="F17" s="260"/>
      <c r="G17" s="263"/>
      <c r="H17" s="262">
        <f t="shared" si="1"/>
        <v>0</v>
      </c>
      <c r="I17" s="262">
        <f t="shared" si="2"/>
        <v>0</v>
      </c>
      <c r="J17" s="216">
        <v>1</v>
      </c>
      <c r="K17" s="217">
        <f t="shared" si="3"/>
        <v>0</v>
      </c>
    </row>
    <row r="18" spans="1:11" s="36" customFormat="1" ht="11.1" customHeight="1" x14ac:dyDescent="0.2">
      <c r="A18" s="247"/>
      <c r="B18" s="256"/>
      <c r="C18" s="260"/>
      <c r="D18" s="258" t="str">
        <f t="shared" si="0"/>
        <v/>
      </c>
      <c r="E18" s="259"/>
      <c r="F18" s="260"/>
      <c r="G18" s="263"/>
      <c r="H18" s="262">
        <f t="shared" si="1"/>
        <v>0</v>
      </c>
      <c r="I18" s="262">
        <f t="shared" si="2"/>
        <v>0</v>
      </c>
      <c r="J18" s="216">
        <v>1</v>
      </c>
      <c r="K18" s="217">
        <f t="shared" si="3"/>
        <v>0</v>
      </c>
    </row>
    <row r="19" spans="1:11" s="36" customFormat="1" ht="11.1" customHeight="1" x14ac:dyDescent="0.2">
      <c r="A19" s="247"/>
      <c r="B19" s="256"/>
      <c r="C19" s="260"/>
      <c r="D19" s="258" t="str">
        <f t="shared" si="0"/>
        <v/>
      </c>
      <c r="E19" s="265"/>
      <c r="F19" s="260"/>
      <c r="G19" s="263"/>
      <c r="H19" s="262">
        <f t="shared" si="1"/>
        <v>0</v>
      </c>
      <c r="I19" s="262">
        <f t="shared" si="2"/>
        <v>0</v>
      </c>
      <c r="J19" s="216">
        <v>1</v>
      </c>
      <c r="K19" s="217">
        <f t="shared" si="3"/>
        <v>0</v>
      </c>
    </row>
    <row r="20" spans="1:11" s="36" customFormat="1" ht="11.1" customHeight="1" x14ac:dyDescent="0.2">
      <c r="A20" s="247"/>
      <c r="B20" s="256"/>
      <c r="C20" s="260"/>
      <c r="D20" s="258" t="str">
        <f t="shared" si="0"/>
        <v/>
      </c>
      <c r="E20" s="265"/>
      <c r="F20" s="260"/>
      <c r="G20" s="263"/>
      <c r="H20" s="262">
        <f t="shared" si="1"/>
        <v>0</v>
      </c>
      <c r="I20" s="262">
        <f t="shared" si="2"/>
        <v>0</v>
      </c>
      <c r="J20" s="216">
        <v>1</v>
      </c>
      <c r="K20" s="217">
        <f t="shared" si="3"/>
        <v>0</v>
      </c>
    </row>
    <row r="21" spans="1:11" s="36" customFormat="1" ht="11.1" customHeight="1" x14ac:dyDescent="0.2">
      <c r="A21" s="247"/>
      <c r="B21" s="256"/>
      <c r="C21" s="257"/>
      <c r="D21" s="258" t="str">
        <f t="shared" si="0"/>
        <v/>
      </c>
      <c r="E21" s="265"/>
      <c r="F21" s="260"/>
      <c r="G21" s="263"/>
      <c r="H21" s="262">
        <f t="shared" si="1"/>
        <v>0</v>
      </c>
      <c r="I21" s="262">
        <f t="shared" si="2"/>
        <v>0</v>
      </c>
      <c r="J21" s="216">
        <v>1</v>
      </c>
      <c r="K21" s="217">
        <f t="shared" si="3"/>
        <v>0</v>
      </c>
    </row>
    <row r="22" spans="1:11" s="36" customFormat="1" ht="11.25" customHeight="1" outlineLevel="1" x14ac:dyDescent="0.2">
      <c r="A22" s="247"/>
      <c r="B22" s="256"/>
      <c r="C22" s="260"/>
      <c r="D22" s="258" t="str">
        <f t="shared" si="0"/>
        <v/>
      </c>
      <c r="E22" s="266"/>
      <c r="F22" s="260"/>
      <c r="G22" s="267"/>
      <c r="H22" s="262">
        <f t="shared" si="1"/>
        <v>0</v>
      </c>
      <c r="I22" s="262">
        <f t="shared" si="2"/>
        <v>0</v>
      </c>
      <c r="J22" s="216">
        <v>1</v>
      </c>
      <c r="K22" s="217">
        <f t="shared" si="3"/>
        <v>0</v>
      </c>
    </row>
    <row r="23" spans="1:11" s="36" customFormat="1" ht="11.1" customHeight="1" x14ac:dyDescent="0.2">
      <c r="A23" s="247"/>
      <c r="B23" s="256"/>
      <c r="C23" s="260"/>
      <c r="D23" s="258" t="str">
        <f t="shared" si="0"/>
        <v/>
      </c>
      <c r="E23" s="265"/>
      <c r="F23" s="260"/>
      <c r="G23" s="261"/>
      <c r="H23" s="262">
        <f t="shared" si="1"/>
        <v>0</v>
      </c>
      <c r="I23" s="262">
        <f t="shared" si="2"/>
        <v>0</v>
      </c>
      <c r="J23" s="216">
        <v>1</v>
      </c>
      <c r="K23" s="217">
        <f t="shared" si="3"/>
        <v>0</v>
      </c>
    </row>
    <row r="24" spans="1:11" s="36" customFormat="1" ht="11.1" customHeight="1" x14ac:dyDescent="0.2">
      <c r="A24" s="247"/>
      <c r="B24" s="256"/>
      <c r="C24" s="257"/>
      <c r="D24" s="258" t="str">
        <f t="shared" si="0"/>
        <v/>
      </c>
      <c r="E24" s="265"/>
      <c r="F24" s="260"/>
      <c r="G24" s="261"/>
      <c r="H24" s="262">
        <f t="shared" si="1"/>
        <v>0</v>
      </c>
      <c r="I24" s="262">
        <f t="shared" si="2"/>
        <v>0</v>
      </c>
      <c r="J24" s="216">
        <v>1</v>
      </c>
      <c r="K24" s="217">
        <f t="shared" si="3"/>
        <v>0</v>
      </c>
    </row>
    <row r="25" spans="1:11" s="36" customFormat="1" ht="11.1" customHeight="1" x14ac:dyDescent="0.2">
      <c r="A25" s="247"/>
      <c r="B25" s="256"/>
      <c r="C25" s="257"/>
      <c r="D25" s="258" t="str">
        <f t="shared" si="0"/>
        <v/>
      </c>
      <c r="E25" s="265"/>
      <c r="F25" s="260"/>
      <c r="G25" s="261"/>
      <c r="H25" s="262">
        <f t="shared" si="1"/>
        <v>0</v>
      </c>
      <c r="I25" s="262">
        <f t="shared" si="2"/>
        <v>0</v>
      </c>
      <c r="J25" s="216">
        <v>1</v>
      </c>
      <c r="K25" s="217">
        <f t="shared" si="3"/>
        <v>0</v>
      </c>
    </row>
    <row r="26" spans="1:11" s="36" customFormat="1" ht="11.1" customHeight="1" x14ac:dyDescent="0.2">
      <c r="A26" s="247"/>
      <c r="B26" s="256"/>
      <c r="C26" s="257"/>
      <c r="D26" s="258" t="str">
        <f t="shared" si="0"/>
        <v/>
      </c>
      <c r="E26" s="265"/>
      <c r="F26" s="260"/>
      <c r="G26" s="261"/>
      <c r="H26" s="262">
        <f t="shared" si="1"/>
        <v>0</v>
      </c>
      <c r="I26" s="262">
        <f t="shared" si="2"/>
        <v>0</v>
      </c>
      <c r="J26" s="216">
        <v>1</v>
      </c>
      <c r="K26" s="217">
        <f t="shared" si="3"/>
        <v>0</v>
      </c>
    </row>
    <row r="27" spans="1:11" s="36" customFormat="1" ht="11.1" customHeight="1" x14ac:dyDescent="0.2">
      <c r="A27" s="247"/>
      <c r="B27" s="256"/>
      <c r="C27" s="257"/>
      <c r="D27" s="258" t="str">
        <f t="shared" si="0"/>
        <v/>
      </c>
      <c r="E27" s="265"/>
      <c r="F27" s="260"/>
      <c r="G27" s="263"/>
      <c r="H27" s="262">
        <f t="shared" si="1"/>
        <v>0</v>
      </c>
      <c r="I27" s="262">
        <f t="shared" si="2"/>
        <v>0</v>
      </c>
      <c r="J27" s="216">
        <v>1</v>
      </c>
      <c r="K27" s="217">
        <f t="shared" si="3"/>
        <v>0</v>
      </c>
    </row>
    <row r="28" spans="1:11" s="36" customFormat="1" ht="11.1" customHeight="1" x14ac:dyDescent="0.2">
      <c r="A28" s="247"/>
      <c r="B28" s="256"/>
      <c r="C28" s="257"/>
      <c r="D28" s="258" t="str">
        <f t="shared" si="0"/>
        <v/>
      </c>
      <c r="E28" s="265"/>
      <c r="F28" s="260"/>
      <c r="G28" s="263"/>
      <c r="H28" s="262">
        <f t="shared" si="1"/>
        <v>0</v>
      </c>
      <c r="I28" s="262">
        <f t="shared" si="2"/>
        <v>0</v>
      </c>
      <c r="J28" s="216">
        <v>1</v>
      </c>
      <c r="K28" s="217">
        <f t="shared" si="3"/>
        <v>0</v>
      </c>
    </row>
    <row r="29" spans="1:11" s="36" customFormat="1" ht="11.1" customHeight="1" x14ac:dyDescent="0.2">
      <c r="A29" s="247"/>
      <c r="B29" s="256"/>
      <c r="C29" s="257"/>
      <c r="D29" s="258" t="str">
        <f t="shared" si="0"/>
        <v/>
      </c>
      <c r="E29" s="265"/>
      <c r="F29" s="260"/>
      <c r="G29" s="261"/>
      <c r="H29" s="262">
        <f t="shared" si="1"/>
        <v>0</v>
      </c>
      <c r="I29" s="262">
        <f t="shared" si="2"/>
        <v>0</v>
      </c>
      <c r="J29" s="216">
        <v>1</v>
      </c>
      <c r="K29" s="217">
        <f t="shared" si="3"/>
        <v>0</v>
      </c>
    </row>
    <row r="30" spans="1:11" s="36" customFormat="1" ht="11.1" customHeight="1" x14ac:dyDescent="0.2">
      <c r="A30" s="247"/>
      <c r="B30" s="256"/>
      <c r="C30" s="260"/>
      <c r="D30" s="258" t="str">
        <f t="shared" si="0"/>
        <v/>
      </c>
      <c r="E30" s="265"/>
      <c r="F30" s="260"/>
      <c r="G30" s="263"/>
      <c r="H30" s="262">
        <f t="shared" si="1"/>
        <v>0</v>
      </c>
      <c r="I30" s="262">
        <f t="shared" si="2"/>
        <v>0</v>
      </c>
      <c r="J30" s="216">
        <v>1</v>
      </c>
      <c r="K30" s="217">
        <f t="shared" si="3"/>
        <v>0</v>
      </c>
    </row>
    <row r="31" spans="1:11" s="36" customFormat="1" ht="11.1" customHeight="1" x14ac:dyDescent="0.2">
      <c r="A31" s="247"/>
      <c r="B31" s="256"/>
      <c r="C31" s="260"/>
      <c r="D31" s="258" t="str">
        <f t="shared" si="0"/>
        <v/>
      </c>
      <c r="E31" s="265"/>
      <c r="F31" s="260"/>
      <c r="G31" s="263"/>
      <c r="H31" s="262">
        <f t="shared" si="1"/>
        <v>0</v>
      </c>
      <c r="I31" s="262">
        <f t="shared" si="2"/>
        <v>0</v>
      </c>
      <c r="J31" s="216">
        <v>1</v>
      </c>
      <c r="K31" s="217">
        <f t="shared" si="3"/>
        <v>0</v>
      </c>
    </row>
    <row r="32" spans="1:11" s="36" customFormat="1" ht="11.1" customHeight="1" x14ac:dyDescent="0.2">
      <c r="A32" s="247"/>
      <c r="B32" s="256"/>
      <c r="C32" s="260"/>
      <c r="D32" s="258" t="str">
        <f t="shared" si="0"/>
        <v/>
      </c>
      <c r="E32" s="265"/>
      <c r="F32" s="260"/>
      <c r="G32" s="263"/>
      <c r="H32" s="262">
        <f t="shared" si="1"/>
        <v>0</v>
      </c>
      <c r="I32" s="262">
        <f t="shared" si="2"/>
        <v>0</v>
      </c>
      <c r="J32" s="216">
        <v>1</v>
      </c>
      <c r="K32" s="217">
        <f t="shared" si="3"/>
        <v>0</v>
      </c>
    </row>
    <row r="33" spans="1:12" s="36" customFormat="1" ht="11.1" customHeight="1" x14ac:dyDescent="0.2">
      <c r="A33" s="247"/>
      <c r="B33" s="256"/>
      <c r="C33" s="260"/>
      <c r="D33" s="258" t="str">
        <f t="shared" si="0"/>
        <v/>
      </c>
      <c r="E33" s="265"/>
      <c r="F33" s="260"/>
      <c r="G33" s="261"/>
      <c r="H33" s="262">
        <f t="shared" si="1"/>
        <v>0</v>
      </c>
      <c r="I33" s="262">
        <f t="shared" si="2"/>
        <v>0</v>
      </c>
      <c r="J33" s="216">
        <v>1</v>
      </c>
      <c r="K33" s="217">
        <f t="shared" si="3"/>
        <v>0</v>
      </c>
    </row>
    <row r="34" spans="1:12" s="36" customFormat="1" ht="11.1" customHeight="1" x14ac:dyDescent="0.2">
      <c r="A34" s="247"/>
      <c r="B34" s="256"/>
      <c r="C34" s="260"/>
      <c r="D34" s="258" t="str">
        <f t="shared" si="0"/>
        <v/>
      </c>
      <c r="E34" s="265"/>
      <c r="F34" s="260"/>
      <c r="G34" s="261"/>
      <c r="H34" s="262">
        <f t="shared" si="1"/>
        <v>0</v>
      </c>
      <c r="I34" s="262">
        <f t="shared" si="2"/>
        <v>0</v>
      </c>
      <c r="J34" s="216">
        <v>1</v>
      </c>
      <c r="K34" s="217">
        <f t="shared" si="3"/>
        <v>0</v>
      </c>
    </row>
    <row r="35" spans="1:12" s="36" customFormat="1" ht="11.1" customHeight="1" x14ac:dyDescent="0.2">
      <c r="A35" s="247"/>
      <c r="B35" s="256"/>
      <c r="C35" s="260"/>
      <c r="D35" s="258" t="str">
        <f t="shared" si="0"/>
        <v/>
      </c>
      <c r="E35" s="265"/>
      <c r="F35" s="260"/>
      <c r="G35" s="263"/>
      <c r="H35" s="262">
        <f t="shared" si="1"/>
        <v>0</v>
      </c>
      <c r="I35" s="262">
        <f t="shared" si="2"/>
        <v>0</v>
      </c>
      <c r="J35" s="216">
        <v>1</v>
      </c>
      <c r="K35" s="217">
        <f t="shared" si="3"/>
        <v>0</v>
      </c>
    </row>
    <row r="36" spans="1:12" s="36" customFormat="1" ht="11.1" customHeight="1" x14ac:dyDescent="0.2">
      <c r="A36" s="247"/>
      <c r="B36" s="256"/>
      <c r="C36" s="257"/>
      <c r="D36" s="258" t="str">
        <f t="shared" si="0"/>
        <v/>
      </c>
      <c r="E36" s="265"/>
      <c r="F36" s="260"/>
      <c r="G36" s="263"/>
      <c r="H36" s="262">
        <f t="shared" si="1"/>
        <v>0</v>
      </c>
      <c r="I36" s="262">
        <f t="shared" si="2"/>
        <v>0</v>
      </c>
      <c r="J36" s="216">
        <v>1</v>
      </c>
      <c r="K36" s="217">
        <f t="shared" si="3"/>
        <v>0</v>
      </c>
    </row>
    <row r="37" spans="1:12" s="36" customFormat="1" ht="11.1" customHeight="1" x14ac:dyDescent="0.2">
      <c r="A37" s="247"/>
      <c r="B37" s="256"/>
      <c r="C37" s="260"/>
      <c r="D37" s="258" t="str">
        <f t="shared" si="0"/>
        <v/>
      </c>
      <c r="E37" s="265"/>
      <c r="F37" s="260"/>
      <c r="G37" s="263"/>
      <c r="H37" s="262">
        <f t="shared" si="1"/>
        <v>0</v>
      </c>
      <c r="I37" s="262">
        <f t="shared" si="2"/>
        <v>0</v>
      </c>
      <c r="J37" s="216">
        <v>1</v>
      </c>
      <c r="K37" s="217">
        <f t="shared" si="3"/>
        <v>0</v>
      </c>
    </row>
    <row r="38" spans="1:12" s="36" customFormat="1" ht="11.1" customHeight="1" x14ac:dyDescent="0.2">
      <c r="A38" s="247"/>
      <c r="B38" s="256"/>
      <c r="C38" s="260"/>
      <c r="D38" s="258" t="str">
        <f t="shared" si="0"/>
        <v/>
      </c>
      <c r="E38" s="265"/>
      <c r="F38" s="260"/>
      <c r="G38" s="263"/>
      <c r="H38" s="262">
        <f t="shared" si="1"/>
        <v>0</v>
      </c>
      <c r="I38" s="262">
        <f t="shared" si="2"/>
        <v>0</v>
      </c>
      <c r="J38" s="216">
        <v>1</v>
      </c>
      <c r="K38" s="217">
        <f t="shared" si="3"/>
        <v>0</v>
      </c>
    </row>
    <row r="39" spans="1:12" s="36" customFormat="1" ht="11.1" customHeight="1" x14ac:dyDescent="0.2">
      <c r="A39" s="247"/>
      <c r="B39" s="256"/>
      <c r="C39" s="260"/>
      <c r="D39" s="258" t="str">
        <f t="shared" si="0"/>
        <v/>
      </c>
      <c r="E39" s="265"/>
      <c r="F39" s="260"/>
      <c r="G39" s="261"/>
      <c r="H39" s="262">
        <f t="shared" si="1"/>
        <v>0</v>
      </c>
      <c r="I39" s="262">
        <f t="shared" si="2"/>
        <v>0</v>
      </c>
      <c r="J39" s="216">
        <v>1</v>
      </c>
      <c r="K39" s="217">
        <f t="shared" si="3"/>
        <v>0</v>
      </c>
    </row>
    <row r="40" spans="1:12" s="36" customFormat="1" ht="11.1" customHeight="1" x14ac:dyDescent="0.2">
      <c r="A40" s="247"/>
      <c r="B40" s="256"/>
      <c r="C40" s="257"/>
      <c r="D40" s="258" t="str">
        <f t="shared" si="0"/>
        <v/>
      </c>
      <c r="E40" s="265"/>
      <c r="F40" s="260"/>
      <c r="G40" s="261"/>
      <c r="H40" s="262">
        <f t="shared" si="1"/>
        <v>0</v>
      </c>
      <c r="I40" s="262">
        <f t="shared" si="2"/>
        <v>0</v>
      </c>
      <c r="J40" s="216">
        <v>1</v>
      </c>
      <c r="K40" s="217">
        <f t="shared" si="3"/>
        <v>0</v>
      </c>
    </row>
    <row r="41" spans="1:12" s="36" customFormat="1" ht="11.1" customHeight="1" x14ac:dyDescent="0.2">
      <c r="A41" s="247"/>
      <c r="B41" s="256"/>
      <c r="C41" s="260"/>
      <c r="D41" s="258" t="str">
        <f t="shared" si="0"/>
        <v/>
      </c>
      <c r="E41" s="265"/>
      <c r="F41" s="260"/>
      <c r="G41" s="261"/>
      <c r="H41" s="262">
        <f t="shared" si="1"/>
        <v>0</v>
      </c>
      <c r="I41" s="262">
        <f t="shared" si="2"/>
        <v>0</v>
      </c>
      <c r="J41" s="216">
        <v>1</v>
      </c>
      <c r="K41" s="217">
        <f t="shared" si="3"/>
        <v>0</v>
      </c>
    </row>
    <row r="42" spans="1:12" s="36" customFormat="1" ht="11.1" customHeight="1" x14ac:dyDescent="0.2">
      <c r="A42" s="247"/>
      <c r="B42" s="256"/>
      <c r="C42" s="260"/>
      <c r="D42" s="258" t="str">
        <f t="shared" si="0"/>
        <v/>
      </c>
      <c r="E42" s="265"/>
      <c r="F42" s="260"/>
      <c r="G42" s="261"/>
      <c r="H42" s="262">
        <f t="shared" si="1"/>
        <v>0</v>
      </c>
      <c r="I42" s="262">
        <f t="shared" si="2"/>
        <v>0</v>
      </c>
      <c r="J42" s="216">
        <v>1</v>
      </c>
      <c r="K42" s="217">
        <f t="shared" si="3"/>
        <v>0</v>
      </c>
    </row>
    <row r="43" spans="1:12" s="36" customFormat="1" ht="11.1" customHeight="1" x14ac:dyDescent="0.2">
      <c r="A43" s="247"/>
      <c r="B43" s="256"/>
      <c r="C43" s="257"/>
      <c r="D43" s="258" t="str">
        <f t="shared" si="0"/>
        <v/>
      </c>
      <c r="E43" s="265"/>
      <c r="F43" s="260"/>
      <c r="G43" s="263"/>
      <c r="H43" s="262">
        <f t="shared" si="1"/>
        <v>0</v>
      </c>
      <c r="I43" s="262">
        <f t="shared" si="2"/>
        <v>0</v>
      </c>
      <c r="J43" s="216">
        <v>1</v>
      </c>
      <c r="K43" s="217">
        <f t="shared" si="3"/>
        <v>0</v>
      </c>
    </row>
    <row r="44" spans="1:12" s="36" customFormat="1" ht="11.1" customHeight="1" x14ac:dyDescent="0.2">
      <c r="A44" s="247"/>
      <c r="B44" s="256"/>
      <c r="C44" s="257"/>
      <c r="D44" s="258" t="str">
        <f t="shared" si="0"/>
        <v/>
      </c>
      <c r="E44" s="265"/>
      <c r="F44" s="260"/>
      <c r="G44" s="263"/>
      <c r="H44" s="262">
        <f t="shared" si="1"/>
        <v>0</v>
      </c>
      <c r="I44" s="262">
        <f t="shared" si="2"/>
        <v>0</v>
      </c>
      <c r="J44" s="216">
        <v>1</v>
      </c>
      <c r="K44" s="217">
        <f t="shared" si="3"/>
        <v>0</v>
      </c>
    </row>
    <row r="45" spans="1:12" s="36" customFormat="1" ht="11.1" customHeight="1" x14ac:dyDescent="0.2">
      <c r="A45" s="247"/>
      <c r="B45" s="256"/>
      <c r="C45" s="257"/>
      <c r="D45" s="258" t="str">
        <f t="shared" si="0"/>
        <v/>
      </c>
      <c r="E45" s="265"/>
      <c r="F45" s="260"/>
      <c r="G45" s="263"/>
      <c r="H45" s="262">
        <f t="shared" si="1"/>
        <v>0</v>
      </c>
      <c r="I45" s="262">
        <f t="shared" si="2"/>
        <v>0</v>
      </c>
      <c r="J45" s="216">
        <v>1</v>
      </c>
      <c r="K45" s="217">
        <f t="shared" si="3"/>
        <v>0</v>
      </c>
    </row>
    <row r="46" spans="1:12" s="36" customFormat="1" ht="11.1" customHeight="1" x14ac:dyDescent="0.2">
      <c r="A46" s="247"/>
      <c r="B46" s="256"/>
      <c r="C46" s="257"/>
      <c r="D46" s="258" t="str">
        <f t="shared" si="0"/>
        <v/>
      </c>
      <c r="E46" s="265"/>
      <c r="F46" s="260"/>
      <c r="G46" s="263"/>
      <c r="H46" s="262">
        <f t="shared" si="1"/>
        <v>0</v>
      </c>
      <c r="I46" s="262">
        <f t="shared" si="2"/>
        <v>0</v>
      </c>
      <c r="J46" s="216">
        <v>1</v>
      </c>
      <c r="K46" s="217">
        <f t="shared" si="3"/>
        <v>0</v>
      </c>
    </row>
    <row r="47" spans="1:12" s="36" customFormat="1" ht="11.1" customHeight="1" x14ac:dyDescent="0.2">
      <c r="A47" s="247"/>
      <c r="B47" s="256"/>
      <c r="C47" s="257"/>
      <c r="D47" s="258" t="str">
        <f t="shared" si="0"/>
        <v/>
      </c>
      <c r="E47" s="265"/>
      <c r="F47" s="260"/>
      <c r="G47" s="263"/>
      <c r="H47" s="262">
        <f t="shared" si="1"/>
        <v>0</v>
      </c>
      <c r="I47" s="262">
        <f t="shared" si="2"/>
        <v>0</v>
      </c>
      <c r="J47" s="216">
        <v>1</v>
      </c>
      <c r="K47" s="217">
        <f t="shared" si="3"/>
        <v>0</v>
      </c>
      <c r="L47" s="100"/>
    </row>
    <row r="48" spans="1:12" s="36" customFormat="1" ht="11.1" customHeight="1" x14ac:dyDescent="0.2">
      <c r="A48" s="247"/>
      <c r="B48" s="256"/>
      <c r="C48" s="260"/>
      <c r="D48" s="258" t="str">
        <f t="shared" si="0"/>
        <v/>
      </c>
      <c r="E48" s="265"/>
      <c r="F48" s="260"/>
      <c r="G48" s="261"/>
      <c r="H48" s="262">
        <f t="shared" si="1"/>
        <v>0</v>
      </c>
      <c r="I48" s="262">
        <f t="shared" si="2"/>
        <v>0</v>
      </c>
      <c r="J48" s="216">
        <v>1</v>
      </c>
      <c r="K48" s="217">
        <f t="shared" si="3"/>
        <v>0</v>
      </c>
    </row>
    <row r="49" spans="1:12" s="36" customFormat="1" ht="11.1" customHeight="1" x14ac:dyDescent="0.2">
      <c r="A49" s="247"/>
      <c r="B49" s="256"/>
      <c r="C49" s="257"/>
      <c r="D49" s="258" t="str">
        <f t="shared" si="0"/>
        <v/>
      </c>
      <c r="E49" s="265"/>
      <c r="F49" s="260"/>
      <c r="G49" s="261"/>
      <c r="H49" s="262">
        <f t="shared" si="1"/>
        <v>0</v>
      </c>
      <c r="I49" s="262">
        <f t="shared" si="2"/>
        <v>0</v>
      </c>
      <c r="J49" s="216">
        <v>1</v>
      </c>
      <c r="K49" s="217">
        <f t="shared" si="3"/>
        <v>0</v>
      </c>
    </row>
    <row r="50" spans="1:12" s="36" customFormat="1" ht="11.1" customHeight="1" x14ac:dyDescent="0.2">
      <c r="A50" s="247"/>
      <c r="B50" s="256"/>
      <c r="C50" s="257"/>
      <c r="D50" s="258" t="str">
        <f t="shared" si="0"/>
        <v/>
      </c>
      <c r="E50" s="265"/>
      <c r="F50" s="260"/>
      <c r="G50" s="261"/>
      <c r="H50" s="262">
        <f t="shared" si="1"/>
        <v>0</v>
      </c>
      <c r="I50" s="262">
        <f t="shared" si="2"/>
        <v>0</v>
      </c>
      <c r="J50" s="216">
        <v>1</v>
      </c>
      <c r="K50" s="217">
        <f t="shared" si="3"/>
        <v>0</v>
      </c>
    </row>
    <row r="51" spans="1:12" s="36" customFormat="1" ht="11.1" customHeight="1" x14ac:dyDescent="0.2">
      <c r="A51" s="247"/>
      <c r="B51" s="256"/>
      <c r="C51" s="257"/>
      <c r="D51" s="258" t="str">
        <f t="shared" si="0"/>
        <v/>
      </c>
      <c r="E51" s="265"/>
      <c r="F51" s="260"/>
      <c r="G51" s="263"/>
      <c r="H51" s="262">
        <f t="shared" si="1"/>
        <v>0</v>
      </c>
      <c r="I51" s="262">
        <f t="shared" si="2"/>
        <v>0</v>
      </c>
      <c r="J51" s="216">
        <v>1</v>
      </c>
      <c r="K51" s="217">
        <f t="shared" si="3"/>
        <v>0</v>
      </c>
    </row>
    <row r="52" spans="1:12" s="36" customFormat="1" ht="11.1" customHeight="1" x14ac:dyDescent="0.2">
      <c r="A52" s="247"/>
      <c r="B52" s="256"/>
      <c r="C52" s="260"/>
      <c r="D52" s="258" t="str">
        <f t="shared" si="0"/>
        <v/>
      </c>
      <c r="E52" s="265"/>
      <c r="F52" s="260"/>
      <c r="G52" s="263"/>
      <c r="H52" s="262">
        <f>SUMIF(G52,"&lt;0",G52)</f>
        <v>0</v>
      </c>
      <c r="I52" s="262">
        <f t="shared" si="2"/>
        <v>0</v>
      </c>
      <c r="J52" s="216">
        <v>1</v>
      </c>
      <c r="K52" s="217">
        <f t="shared" si="3"/>
        <v>0</v>
      </c>
    </row>
    <row r="53" spans="1:12" s="36" customFormat="1" ht="11.1" customHeight="1" x14ac:dyDescent="0.2">
      <c r="A53" s="247"/>
      <c r="B53" s="256"/>
      <c r="C53" s="257"/>
      <c r="D53" s="258" t="str">
        <f t="shared" si="0"/>
        <v/>
      </c>
      <c r="E53" s="265"/>
      <c r="F53" s="260"/>
      <c r="G53" s="263"/>
      <c r="H53" s="262">
        <f t="shared" si="1"/>
        <v>0</v>
      </c>
      <c r="I53" s="262">
        <f t="shared" si="2"/>
        <v>0</v>
      </c>
      <c r="J53" s="216">
        <v>1</v>
      </c>
      <c r="K53" s="217">
        <f t="shared" si="3"/>
        <v>0</v>
      </c>
      <c r="L53" s="100"/>
    </row>
    <row r="54" spans="1:12" s="36" customFormat="1" ht="11.1" customHeight="1" x14ac:dyDescent="0.2">
      <c r="A54" s="247"/>
      <c r="B54" s="256"/>
      <c r="C54" s="260"/>
      <c r="D54" s="258" t="str">
        <f t="shared" si="0"/>
        <v/>
      </c>
      <c r="E54" s="265"/>
      <c r="F54" s="260"/>
      <c r="G54" s="261"/>
      <c r="H54" s="262">
        <f t="shared" si="1"/>
        <v>0</v>
      </c>
      <c r="I54" s="262">
        <f t="shared" si="2"/>
        <v>0</v>
      </c>
      <c r="J54" s="216">
        <v>1</v>
      </c>
      <c r="K54" s="217">
        <f t="shared" si="3"/>
        <v>0</v>
      </c>
      <c r="L54" s="100"/>
    </row>
    <row r="55" spans="1:12" s="36" customFormat="1" ht="11.1" customHeight="1" x14ac:dyDescent="0.2">
      <c r="A55" s="247"/>
      <c r="B55" s="256"/>
      <c r="C55" s="260"/>
      <c r="D55" s="258" t="str">
        <f t="shared" si="0"/>
        <v/>
      </c>
      <c r="E55" s="265"/>
      <c r="F55" s="260"/>
      <c r="G55" s="263"/>
      <c r="H55" s="262">
        <f t="shared" si="1"/>
        <v>0</v>
      </c>
      <c r="I55" s="262">
        <f t="shared" si="2"/>
        <v>0</v>
      </c>
      <c r="J55" s="216">
        <v>1</v>
      </c>
      <c r="K55" s="217">
        <f t="shared" si="3"/>
        <v>0</v>
      </c>
      <c r="L55" s="100"/>
    </row>
    <row r="56" spans="1:12" s="36" customFormat="1" ht="11.1" customHeight="1" x14ac:dyDescent="0.2">
      <c r="A56" s="247"/>
      <c r="B56" s="256"/>
      <c r="C56" s="260"/>
      <c r="D56" s="258" t="str">
        <f t="shared" si="0"/>
        <v/>
      </c>
      <c r="E56" s="265"/>
      <c r="F56" s="260"/>
      <c r="G56" s="263"/>
      <c r="H56" s="262">
        <f t="shared" si="1"/>
        <v>0</v>
      </c>
      <c r="I56" s="262">
        <f t="shared" si="2"/>
        <v>0</v>
      </c>
      <c r="J56" s="216">
        <v>1</v>
      </c>
      <c r="K56" s="217">
        <f t="shared" si="3"/>
        <v>0</v>
      </c>
      <c r="L56" s="100"/>
    </row>
    <row r="57" spans="1:12" s="36" customFormat="1" ht="11.1" customHeight="1" x14ac:dyDescent="0.2">
      <c r="A57" s="247"/>
      <c r="B57" s="256"/>
      <c r="C57" s="260"/>
      <c r="D57" s="258" t="str">
        <f t="shared" si="0"/>
        <v/>
      </c>
      <c r="E57" s="265"/>
      <c r="F57" s="260"/>
      <c r="G57" s="261"/>
      <c r="H57" s="262">
        <f t="shared" si="1"/>
        <v>0</v>
      </c>
      <c r="I57" s="262">
        <f t="shared" si="2"/>
        <v>0</v>
      </c>
      <c r="J57" s="216">
        <v>1</v>
      </c>
      <c r="K57" s="217">
        <f t="shared" si="3"/>
        <v>0</v>
      </c>
      <c r="L57" s="101"/>
    </row>
    <row r="58" spans="1:12" s="36" customFormat="1" ht="11.1" customHeight="1" x14ac:dyDescent="0.2">
      <c r="A58" s="247"/>
      <c r="B58" s="256"/>
      <c r="C58" s="260"/>
      <c r="D58" s="258" t="str">
        <f t="shared" si="0"/>
        <v/>
      </c>
      <c r="E58" s="265"/>
      <c r="F58" s="260"/>
      <c r="G58" s="263"/>
      <c r="H58" s="262">
        <f t="shared" si="1"/>
        <v>0</v>
      </c>
      <c r="I58" s="262">
        <f t="shared" si="2"/>
        <v>0</v>
      </c>
      <c r="J58" s="216">
        <v>1</v>
      </c>
      <c r="K58" s="217">
        <f t="shared" si="3"/>
        <v>0</v>
      </c>
      <c r="L58" s="101"/>
    </row>
    <row r="59" spans="1:12" s="36" customFormat="1" ht="11.1" customHeight="1" x14ac:dyDescent="0.2">
      <c r="A59" s="247"/>
      <c r="B59" s="256"/>
      <c r="C59" s="257"/>
      <c r="D59" s="258" t="str">
        <f t="shared" si="0"/>
        <v/>
      </c>
      <c r="E59" s="265"/>
      <c r="F59" s="260"/>
      <c r="G59" s="263"/>
      <c r="H59" s="262">
        <f t="shared" si="1"/>
        <v>0</v>
      </c>
      <c r="I59" s="262">
        <f t="shared" si="2"/>
        <v>0</v>
      </c>
      <c r="J59" s="216">
        <v>1</v>
      </c>
      <c r="K59" s="217">
        <f t="shared" si="3"/>
        <v>0</v>
      </c>
      <c r="L59" s="101"/>
    </row>
    <row r="60" spans="1:12" s="36" customFormat="1" ht="11.1" customHeight="1" x14ac:dyDescent="0.2">
      <c r="A60" s="247"/>
      <c r="B60" s="256"/>
      <c r="C60" s="260"/>
      <c r="D60" s="258" t="str">
        <f t="shared" si="0"/>
        <v/>
      </c>
      <c r="E60" s="265"/>
      <c r="F60" s="260"/>
      <c r="G60" s="263"/>
      <c r="H60" s="262">
        <f t="shared" si="1"/>
        <v>0</v>
      </c>
      <c r="I60" s="262">
        <f t="shared" si="2"/>
        <v>0</v>
      </c>
      <c r="J60" s="216">
        <v>1</v>
      </c>
      <c r="K60" s="217">
        <f t="shared" si="3"/>
        <v>0</v>
      </c>
      <c r="L60" s="101"/>
    </row>
    <row r="61" spans="1:12" s="36" customFormat="1" ht="11.1" customHeight="1" x14ac:dyDescent="0.2">
      <c r="A61" s="247"/>
      <c r="B61" s="256"/>
      <c r="C61" s="257"/>
      <c r="D61" s="258" t="str">
        <f t="shared" si="0"/>
        <v/>
      </c>
      <c r="E61" s="265"/>
      <c r="F61" s="260"/>
      <c r="G61" s="263"/>
      <c r="H61" s="262">
        <f t="shared" si="1"/>
        <v>0</v>
      </c>
      <c r="I61" s="262">
        <f t="shared" si="2"/>
        <v>0</v>
      </c>
      <c r="J61" s="216">
        <v>1</v>
      </c>
      <c r="K61" s="217">
        <f t="shared" si="3"/>
        <v>0</v>
      </c>
      <c r="L61" s="101"/>
    </row>
    <row r="62" spans="1:12" s="36" customFormat="1" ht="11.1" customHeight="1" x14ac:dyDescent="0.2">
      <c r="A62" s="247"/>
      <c r="B62" s="256"/>
      <c r="C62" s="257"/>
      <c r="D62" s="258" t="str">
        <f t="shared" si="0"/>
        <v/>
      </c>
      <c r="E62" s="265"/>
      <c r="F62" s="260"/>
      <c r="G62" s="263"/>
      <c r="H62" s="262">
        <f t="shared" si="1"/>
        <v>0</v>
      </c>
      <c r="I62" s="262">
        <f t="shared" si="2"/>
        <v>0</v>
      </c>
      <c r="J62" s="216">
        <v>1</v>
      </c>
      <c r="K62" s="217">
        <f t="shared" si="3"/>
        <v>0</v>
      </c>
      <c r="L62" s="102"/>
    </row>
    <row r="63" spans="1:12" s="36" customFormat="1" ht="11.1" customHeight="1" x14ac:dyDescent="0.2">
      <c r="A63" s="247"/>
      <c r="B63" s="256"/>
      <c r="C63" s="260"/>
      <c r="D63" s="258" t="str">
        <f t="shared" si="0"/>
        <v/>
      </c>
      <c r="E63" s="265"/>
      <c r="F63" s="260"/>
      <c r="G63" s="263"/>
      <c r="H63" s="262">
        <f t="shared" si="1"/>
        <v>0</v>
      </c>
      <c r="I63" s="262">
        <f t="shared" si="2"/>
        <v>0</v>
      </c>
      <c r="J63" s="216">
        <v>1</v>
      </c>
      <c r="K63" s="217">
        <f t="shared" si="3"/>
        <v>0</v>
      </c>
      <c r="L63" s="102"/>
    </row>
    <row r="64" spans="1:12" s="36" customFormat="1" ht="11.1" customHeight="1" x14ac:dyDescent="0.2">
      <c r="A64" s="247"/>
      <c r="B64" s="256"/>
      <c r="C64" s="264"/>
      <c r="D64" s="258" t="str">
        <f t="shared" si="0"/>
        <v/>
      </c>
      <c r="E64" s="265"/>
      <c r="F64" s="260"/>
      <c r="G64" s="263"/>
      <c r="H64" s="262">
        <f t="shared" si="1"/>
        <v>0</v>
      </c>
      <c r="I64" s="262">
        <f t="shared" si="2"/>
        <v>0</v>
      </c>
      <c r="J64" s="216">
        <v>1</v>
      </c>
      <c r="K64" s="217">
        <f t="shared" si="3"/>
        <v>0</v>
      </c>
    </row>
    <row r="65" spans="1:11" s="36" customFormat="1" ht="11.1" customHeight="1" x14ac:dyDescent="0.2">
      <c r="A65" s="247"/>
      <c r="B65" s="256"/>
      <c r="C65" s="260"/>
      <c r="D65" s="258" t="str">
        <f t="shared" si="0"/>
        <v/>
      </c>
      <c r="E65" s="265"/>
      <c r="F65" s="260"/>
      <c r="G65" s="261"/>
      <c r="H65" s="262">
        <f t="shared" si="1"/>
        <v>0</v>
      </c>
      <c r="I65" s="262">
        <f t="shared" si="2"/>
        <v>0</v>
      </c>
      <c r="J65" s="216">
        <v>1</v>
      </c>
      <c r="K65" s="217">
        <f t="shared" si="3"/>
        <v>0</v>
      </c>
    </row>
    <row r="66" spans="1:11" s="36" customFormat="1" ht="11.1" customHeight="1" x14ac:dyDescent="0.2">
      <c r="A66" s="247"/>
      <c r="B66" s="256"/>
      <c r="C66" s="260"/>
      <c r="D66" s="258" t="str">
        <f t="shared" si="0"/>
        <v/>
      </c>
      <c r="E66" s="265"/>
      <c r="F66" s="260"/>
      <c r="G66" s="261"/>
      <c r="H66" s="262">
        <f t="shared" si="1"/>
        <v>0</v>
      </c>
      <c r="I66" s="262">
        <f t="shared" si="2"/>
        <v>0</v>
      </c>
      <c r="J66" s="216">
        <v>1</v>
      </c>
      <c r="K66" s="217">
        <f t="shared" si="3"/>
        <v>0</v>
      </c>
    </row>
    <row r="67" spans="1:11" s="36" customFormat="1" ht="11.1" customHeight="1" x14ac:dyDescent="0.2">
      <c r="A67" s="247"/>
      <c r="B67" s="256"/>
      <c r="C67" s="260"/>
      <c r="D67" s="258" t="str">
        <f t="shared" si="0"/>
        <v/>
      </c>
      <c r="E67" s="265"/>
      <c r="F67" s="260"/>
      <c r="G67" s="261"/>
      <c r="H67" s="262">
        <f t="shared" si="1"/>
        <v>0</v>
      </c>
      <c r="I67" s="262">
        <f t="shared" si="2"/>
        <v>0</v>
      </c>
      <c r="J67" s="216">
        <v>1</v>
      </c>
      <c r="K67" s="217">
        <f t="shared" si="3"/>
        <v>0</v>
      </c>
    </row>
    <row r="68" spans="1:11" s="36" customFormat="1" ht="11.1" customHeight="1" x14ac:dyDescent="0.2">
      <c r="A68" s="247"/>
      <c r="B68" s="256"/>
      <c r="C68" s="257"/>
      <c r="D68" s="258" t="str">
        <f t="shared" si="0"/>
        <v/>
      </c>
      <c r="E68" s="265"/>
      <c r="F68" s="260"/>
      <c r="G68" s="261"/>
      <c r="H68" s="262">
        <f t="shared" ref="H68:H131" si="4">SUMIF(G68,"&lt;0",G68)</f>
        <v>0</v>
      </c>
      <c r="I68" s="262">
        <f t="shared" ref="I68:I131" si="5">SUMIF(G68,"&gt;0",G68)</f>
        <v>0</v>
      </c>
      <c r="J68" s="216">
        <v>1</v>
      </c>
      <c r="K68" s="217">
        <f t="shared" ref="K68:K131" si="6">G68/J68</f>
        <v>0</v>
      </c>
    </row>
    <row r="69" spans="1:11" s="36" customFormat="1" ht="11.1" customHeight="1" x14ac:dyDescent="0.2">
      <c r="A69" s="247"/>
      <c r="B69" s="256"/>
      <c r="C69" s="257"/>
      <c r="D69" s="258" t="str">
        <f t="shared" si="0"/>
        <v/>
      </c>
      <c r="E69" s="265"/>
      <c r="F69" s="260"/>
      <c r="G69" s="261"/>
      <c r="H69" s="262">
        <f t="shared" si="4"/>
        <v>0</v>
      </c>
      <c r="I69" s="262">
        <f t="shared" si="5"/>
        <v>0</v>
      </c>
      <c r="J69" s="216">
        <v>1</v>
      </c>
      <c r="K69" s="217">
        <f t="shared" si="6"/>
        <v>0</v>
      </c>
    </row>
    <row r="70" spans="1:11" s="36" customFormat="1" ht="11.1" customHeight="1" x14ac:dyDescent="0.2">
      <c r="A70" s="247"/>
      <c r="B70" s="256"/>
      <c r="C70" s="257"/>
      <c r="D70" s="258" t="str">
        <f t="shared" si="0"/>
        <v/>
      </c>
      <c r="E70" s="265"/>
      <c r="F70" s="260"/>
      <c r="G70" s="263"/>
      <c r="H70" s="262">
        <f t="shared" si="4"/>
        <v>0</v>
      </c>
      <c r="I70" s="262">
        <f t="shared" si="5"/>
        <v>0</v>
      </c>
      <c r="J70" s="216">
        <v>1</v>
      </c>
      <c r="K70" s="217">
        <f t="shared" si="6"/>
        <v>0</v>
      </c>
    </row>
    <row r="71" spans="1:11" s="36" customFormat="1" ht="11.1" customHeight="1" x14ac:dyDescent="0.2">
      <c r="A71" s="247"/>
      <c r="B71" s="256"/>
      <c r="C71" s="260"/>
      <c r="D71" s="258" t="str">
        <f t="shared" si="0"/>
        <v/>
      </c>
      <c r="E71" s="265"/>
      <c r="F71" s="260"/>
      <c r="G71" s="263"/>
      <c r="H71" s="262">
        <f t="shared" si="4"/>
        <v>0</v>
      </c>
      <c r="I71" s="262">
        <f t="shared" si="5"/>
        <v>0</v>
      </c>
      <c r="J71" s="216">
        <v>1</v>
      </c>
      <c r="K71" s="217">
        <f t="shared" si="6"/>
        <v>0</v>
      </c>
    </row>
    <row r="72" spans="1:11" s="36" customFormat="1" ht="11.1" customHeight="1" x14ac:dyDescent="0.2">
      <c r="A72" s="247"/>
      <c r="B72" s="256"/>
      <c r="C72" s="257"/>
      <c r="D72" s="258" t="str">
        <f t="shared" si="0"/>
        <v/>
      </c>
      <c r="E72" s="265"/>
      <c r="F72" s="260"/>
      <c r="G72" s="261"/>
      <c r="H72" s="262">
        <f t="shared" si="4"/>
        <v>0</v>
      </c>
      <c r="I72" s="262">
        <f t="shared" si="5"/>
        <v>0</v>
      </c>
      <c r="J72" s="216">
        <v>1</v>
      </c>
      <c r="K72" s="217">
        <f t="shared" si="6"/>
        <v>0</v>
      </c>
    </row>
    <row r="73" spans="1:11" s="36" customFormat="1" ht="11.1" customHeight="1" x14ac:dyDescent="0.2">
      <c r="A73" s="247"/>
      <c r="B73" s="256"/>
      <c r="C73" s="257"/>
      <c r="D73" s="258" t="str">
        <f t="shared" si="0"/>
        <v/>
      </c>
      <c r="E73" s="265"/>
      <c r="F73" s="260"/>
      <c r="G73" s="263"/>
      <c r="H73" s="262">
        <f t="shared" si="4"/>
        <v>0</v>
      </c>
      <c r="I73" s="262">
        <f t="shared" si="5"/>
        <v>0</v>
      </c>
      <c r="J73" s="216">
        <v>1</v>
      </c>
      <c r="K73" s="217">
        <f t="shared" si="6"/>
        <v>0</v>
      </c>
    </row>
    <row r="74" spans="1:11" s="36" customFormat="1" ht="11.1" customHeight="1" x14ac:dyDescent="0.2">
      <c r="A74" s="247"/>
      <c r="B74" s="256"/>
      <c r="C74" s="257"/>
      <c r="D74" s="258" t="str">
        <f t="shared" ref="D74:D137" si="7">IF(ISBLANK(C74),"",VLOOKUP(C74,ACCCODES,2,FALSE))</f>
        <v/>
      </c>
      <c r="E74" s="265"/>
      <c r="F74" s="260"/>
      <c r="G74" s="263"/>
      <c r="H74" s="262">
        <f t="shared" si="4"/>
        <v>0</v>
      </c>
      <c r="I74" s="262">
        <f t="shared" si="5"/>
        <v>0</v>
      </c>
      <c r="J74" s="216">
        <v>1</v>
      </c>
      <c r="K74" s="217">
        <f t="shared" si="6"/>
        <v>0</v>
      </c>
    </row>
    <row r="75" spans="1:11" s="36" customFormat="1" ht="11.1" customHeight="1" x14ac:dyDescent="0.2">
      <c r="A75" s="247"/>
      <c r="B75" s="256"/>
      <c r="C75" s="257"/>
      <c r="D75" s="258" t="str">
        <f t="shared" si="7"/>
        <v/>
      </c>
      <c r="E75" s="265"/>
      <c r="F75" s="260"/>
      <c r="G75" s="263"/>
      <c r="H75" s="262">
        <f t="shared" si="4"/>
        <v>0</v>
      </c>
      <c r="I75" s="262">
        <f t="shared" si="5"/>
        <v>0</v>
      </c>
      <c r="J75" s="216">
        <v>1</v>
      </c>
      <c r="K75" s="217">
        <f t="shared" si="6"/>
        <v>0</v>
      </c>
    </row>
    <row r="76" spans="1:11" s="36" customFormat="1" ht="11.1" customHeight="1" x14ac:dyDescent="0.2">
      <c r="A76" s="247"/>
      <c r="B76" s="256"/>
      <c r="C76" s="260"/>
      <c r="D76" s="258" t="str">
        <f t="shared" si="7"/>
        <v/>
      </c>
      <c r="E76" s="265"/>
      <c r="F76" s="265"/>
      <c r="G76" s="261"/>
      <c r="H76" s="262">
        <f t="shared" si="4"/>
        <v>0</v>
      </c>
      <c r="I76" s="262">
        <f t="shared" si="5"/>
        <v>0</v>
      </c>
      <c r="J76" s="216">
        <v>1</v>
      </c>
      <c r="K76" s="217">
        <f t="shared" si="6"/>
        <v>0</v>
      </c>
    </row>
    <row r="77" spans="1:11" s="36" customFormat="1" ht="11.1" customHeight="1" x14ac:dyDescent="0.2">
      <c r="A77" s="247"/>
      <c r="B77" s="256"/>
      <c r="C77" s="260"/>
      <c r="D77" s="258" t="str">
        <f t="shared" si="7"/>
        <v/>
      </c>
      <c r="E77" s="265"/>
      <c r="F77" s="265"/>
      <c r="G77" s="261"/>
      <c r="H77" s="262">
        <f t="shared" si="4"/>
        <v>0</v>
      </c>
      <c r="I77" s="262">
        <f t="shared" si="5"/>
        <v>0</v>
      </c>
      <c r="J77" s="216">
        <v>1</v>
      </c>
      <c r="K77" s="217">
        <f t="shared" si="6"/>
        <v>0</v>
      </c>
    </row>
    <row r="78" spans="1:11" s="36" customFormat="1" ht="11.1" customHeight="1" x14ac:dyDescent="0.2">
      <c r="A78" s="247"/>
      <c r="B78" s="256"/>
      <c r="C78" s="260"/>
      <c r="D78" s="258" t="str">
        <f t="shared" si="7"/>
        <v/>
      </c>
      <c r="E78" s="265"/>
      <c r="F78" s="265"/>
      <c r="G78" s="261"/>
      <c r="H78" s="262">
        <f t="shared" si="4"/>
        <v>0</v>
      </c>
      <c r="I78" s="262">
        <f t="shared" si="5"/>
        <v>0</v>
      </c>
      <c r="J78" s="216">
        <v>1</v>
      </c>
      <c r="K78" s="217">
        <f t="shared" si="6"/>
        <v>0</v>
      </c>
    </row>
    <row r="79" spans="1:11" s="36" customFormat="1" ht="11.1" customHeight="1" x14ac:dyDescent="0.2">
      <c r="A79" s="247"/>
      <c r="B79" s="256"/>
      <c r="C79" s="257"/>
      <c r="D79" s="258" t="str">
        <f t="shared" si="7"/>
        <v/>
      </c>
      <c r="E79" s="265"/>
      <c r="F79" s="265"/>
      <c r="G79" s="263"/>
      <c r="H79" s="262">
        <f t="shared" si="4"/>
        <v>0</v>
      </c>
      <c r="I79" s="262">
        <f t="shared" si="5"/>
        <v>0</v>
      </c>
      <c r="J79" s="216">
        <v>1</v>
      </c>
      <c r="K79" s="217">
        <f t="shared" si="6"/>
        <v>0</v>
      </c>
    </row>
    <row r="80" spans="1:11" s="36" customFormat="1" ht="11.1" customHeight="1" x14ac:dyDescent="0.2">
      <c r="A80" s="247"/>
      <c r="B80" s="256"/>
      <c r="C80" s="257"/>
      <c r="D80" s="258" t="str">
        <f t="shared" si="7"/>
        <v/>
      </c>
      <c r="E80" s="265"/>
      <c r="F80" s="265"/>
      <c r="G80" s="263"/>
      <c r="H80" s="262">
        <f t="shared" si="4"/>
        <v>0</v>
      </c>
      <c r="I80" s="262">
        <f t="shared" si="5"/>
        <v>0</v>
      </c>
      <c r="J80" s="216">
        <v>1</v>
      </c>
      <c r="K80" s="217">
        <f t="shared" si="6"/>
        <v>0</v>
      </c>
    </row>
    <row r="81" spans="1:12" s="36" customFormat="1" ht="11.1" customHeight="1" x14ac:dyDescent="0.2">
      <c r="A81" s="247"/>
      <c r="B81" s="256"/>
      <c r="C81" s="257"/>
      <c r="D81" s="258" t="str">
        <f t="shared" si="7"/>
        <v/>
      </c>
      <c r="E81" s="265"/>
      <c r="F81" s="265"/>
      <c r="G81" s="263"/>
      <c r="H81" s="262">
        <f t="shared" si="4"/>
        <v>0</v>
      </c>
      <c r="I81" s="262">
        <f t="shared" si="5"/>
        <v>0</v>
      </c>
      <c r="J81" s="216">
        <v>1</v>
      </c>
      <c r="K81" s="217">
        <f t="shared" si="6"/>
        <v>0</v>
      </c>
    </row>
    <row r="82" spans="1:12" s="36" customFormat="1" ht="11.1" customHeight="1" x14ac:dyDescent="0.2">
      <c r="A82" s="247"/>
      <c r="B82" s="256"/>
      <c r="C82" s="260"/>
      <c r="D82" s="258" t="str">
        <f t="shared" si="7"/>
        <v/>
      </c>
      <c r="E82" s="265"/>
      <c r="F82" s="265"/>
      <c r="G82" s="263"/>
      <c r="H82" s="262">
        <f t="shared" si="4"/>
        <v>0</v>
      </c>
      <c r="I82" s="262">
        <f t="shared" si="5"/>
        <v>0</v>
      </c>
      <c r="J82" s="216">
        <v>1</v>
      </c>
      <c r="K82" s="217">
        <f t="shared" si="6"/>
        <v>0</v>
      </c>
    </row>
    <row r="83" spans="1:12" s="36" customFormat="1" ht="11.1" customHeight="1" x14ac:dyDescent="0.2">
      <c r="A83" s="247"/>
      <c r="B83" s="256"/>
      <c r="C83" s="260"/>
      <c r="D83" s="258" t="str">
        <f t="shared" si="7"/>
        <v/>
      </c>
      <c r="E83" s="265"/>
      <c r="F83" s="265"/>
      <c r="G83" s="261"/>
      <c r="H83" s="262">
        <f t="shared" si="4"/>
        <v>0</v>
      </c>
      <c r="I83" s="262">
        <f t="shared" si="5"/>
        <v>0</v>
      </c>
      <c r="J83" s="216">
        <v>1</v>
      </c>
      <c r="K83" s="217">
        <f t="shared" si="6"/>
        <v>0</v>
      </c>
    </row>
    <row r="84" spans="1:12" s="36" customFormat="1" ht="11.1" customHeight="1" x14ac:dyDescent="0.2">
      <c r="A84" s="247"/>
      <c r="B84" s="256"/>
      <c r="C84" s="260"/>
      <c r="D84" s="258" t="str">
        <f t="shared" si="7"/>
        <v/>
      </c>
      <c r="E84" s="265"/>
      <c r="F84" s="265"/>
      <c r="G84" s="261"/>
      <c r="H84" s="262">
        <f t="shared" si="4"/>
        <v>0</v>
      </c>
      <c r="I84" s="262">
        <f t="shared" si="5"/>
        <v>0</v>
      </c>
      <c r="J84" s="216">
        <v>1</v>
      </c>
      <c r="K84" s="217">
        <f t="shared" si="6"/>
        <v>0</v>
      </c>
    </row>
    <row r="85" spans="1:12" s="36" customFormat="1" ht="11.1" customHeight="1" x14ac:dyDescent="0.2">
      <c r="A85" s="247"/>
      <c r="B85" s="256"/>
      <c r="C85" s="260"/>
      <c r="D85" s="258" t="str">
        <f t="shared" si="7"/>
        <v/>
      </c>
      <c r="E85" s="265"/>
      <c r="F85" s="265"/>
      <c r="G85" s="261"/>
      <c r="H85" s="262">
        <f t="shared" si="4"/>
        <v>0</v>
      </c>
      <c r="I85" s="262">
        <f t="shared" si="5"/>
        <v>0</v>
      </c>
      <c r="J85" s="216">
        <v>1</v>
      </c>
      <c r="K85" s="217">
        <f t="shared" si="6"/>
        <v>0</v>
      </c>
    </row>
    <row r="86" spans="1:12" s="36" customFormat="1" ht="11.1" customHeight="1" x14ac:dyDescent="0.2">
      <c r="A86" s="247"/>
      <c r="B86" s="256"/>
      <c r="C86" s="257"/>
      <c r="D86" s="258" t="str">
        <f t="shared" si="7"/>
        <v/>
      </c>
      <c r="E86" s="265"/>
      <c r="F86" s="265"/>
      <c r="G86" s="263"/>
      <c r="H86" s="262">
        <f t="shared" si="4"/>
        <v>0</v>
      </c>
      <c r="I86" s="262">
        <f t="shared" si="5"/>
        <v>0</v>
      </c>
      <c r="J86" s="216">
        <v>1</v>
      </c>
      <c r="K86" s="217">
        <f t="shared" si="6"/>
        <v>0</v>
      </c>
    </row>
    <row r="87" spans="1:12" s="10" customFormat="1" ht="11.1" customHeight="1" x14ac:dyDescent="0.2">
      <c r="A87" s="247"/>
      <c r="B87" s="256"/>
      <c r="C87" s="260"/>
      <c r="D87" s="258" t="str">
        <f t="shared" si="7"/>
        <v/>
      </c>
      <c r="E87" s="265"/>
      <c r="F87" s="265"/>
      <c r="G87" s="263"/>
      <c r="H87" s="262">
        <f t="shared" si="4"/>
        <v>0</v>
      </c>
      <c r="I87" s="262">
        <f t="shared" si="5"/>
        <v>0</v>
      </c>
      <c r="J87" s="216">
        <v>1</v>
      </c>
      <c r="K87" s="217">
        <f t="shared" si="6"/>
        <v>0</v>
      </c>
      <c r="L87" s="36"/>
    </row>
    <row r="88" spans="1:12" s="10" customFormat="1" ht="11.1" customHeight="1" x14ac:dyDescent="0.2">
      <c r="A88" s="247"/>
      <c r="B88" s="256"/>
      <c r="C88" s="257"/>
      <c r="D88" s="258" t="str">
        <f t="shared" si="7"/>
        <v/>
      </c>
      <c r="E88" s="265"/>
      <c r="F88" s="265"/>
      <c r="G88" s="263"/>
      <c r="H88" s="262">
        <f t="shared" si="4"/>
        <v>0</v>
      </c>
      <c r="I88" s="262">
        <f t="shared" si="5"/>
        <v>0</v>
      </c>
      <c r="J88" s="216">
        <v>1</v>
      </c>
      <c r="K88" s="217">
        <f t="shared" si="6"/>
        <v>0</v>
      </c>
      <c r="L88" s="36"/>
    </row>
    <row r="89" spans="1:12" s="10" customFormat="1" ht="11.1" customHeight="1" x14ac:dyDescent="0.2">
      <c r="A89" s="247"/>
      <c r="B89" s="256"/>
      <c r="C89" s="257"/>
      <c r="D89" s="258" t="str">
        <f t="shared" si="7"/>
        <v/>
      </c>
      <c r="E89" s="265"/>
      <c r="F89" s="265"/>
      <c r="G89" s="261"/>
      <c r="H89" s="262">
        <f t="shared" si="4"/>
        <v>0</v>
      </c>
      <c r="I89" s="262">
        <f t="shared" si="5"/>
        <v>0</v>
      </c>
      <c r="J89" s="216">
        <v>1</v>
      </c>
      <c r="K89" s="217">
        <f t="shared" si="6"/>
        <v>0</v>
      </c>
      <c r="L89" s="36"/>
    </row>
    <row r="90" spans="1:12" s="10" customFormat="1" ht="11.1" customHeight="1" x14ac:dyDescent="0.2">
      <c r="A90" s="247"/>
      <c r="B90" s="256"/>
      <c r="C90" s="260"/>
      <c r="D90" s="258" t="str">
        <f t="shared" si="7"/>
        <v/>
      </c>
      <c r="E90" s="265"/>
      <c r="F90" s="265"/>
      <c r="G90" s="263"/>
      <c r="H90" s="262">
        <f t="shared" si="4"/>
        <v>0</v>
      </c>
      <c r="I90" s="262">
        <f t="shared" si="5"/>
        <v>0</v>
      </c>
      <c r="J90" s="216">
        <v>1</v>
      </c>
      <c r="K90" s="217">
        <f t="shared" si="6"/>
        <v>0</v>
      </c>
      <c r="L90" s="36"/>
    </row>
    <row r="91" spans="1:12" s="10" customFormat="1" ht="11.1" customHeight="1" x14ac:dyDescent="0.2">
      <c r="A91" s="247"/>
      <c r="B91" s="256"/>
      <c r="C91" s="260"/>
      <c r="D91" s="258" t="str">
        <f t="shared" si="7"/>
        <v/>
      </c>
      <c r="E91" s="266"/>
      <c r="F91" s="266"/>
      <c r="G91" s="263"/>
      <c r="H91" s="262">
        <f t="shared" si="4"/>
        <v>0</v>
      </c>
      <c r="I91" s="262">
        <f t="shared" si="5"/>
        <v>0</v>
      </c>
      <c r="J91" s="216">
        <v>1</v>
      </c>
      <c r="K91" s="217">
        <f t="shared" si="6"/>
        <v>0</v>
      </c>
      <c r="L91" s="36"/>
    </row>
    <row r="92" spans="1:12" s="10" customFormat="1" ht="11.1" customHeight="1" x14ac:dyDescent="0.2">
      <c r="A92" s="247"/>
      <c r="B92" s="256"/>
      <c r="C92" s="260"/>
      <c r="D92" s="258" t="str">
        <f t="shared" si="7"/>
        <v/>
      </c>
      <c r="E92" s="266"/>
      <c r="F92" s="266"/>
      <c r="G92" s="261"/>
      <c r="H92" s="262">
        <f t="shared" si="4"/>
        <v>0</v>
      </c>
      <c r="I92" s="262">
        <f t="shared" si="5"/>
        <v>0</v>
      </c>
      <c r="J92" s="216">
        <v>1</v>
      </c>
      <c r="K92" s="217">
        <f t="shared" si="6"/>
        <v>0</v>
      </c>
      <c r="L92" s="36"/>
    </row>
    <row r="93" spans="1:12" s="10" customFormat="1" ht="10.5" customHeight="1" x14ac:dyDescent="0.2">
      <c r="A93" s="247"/>
      <c r="B93" s="256"/>
      <c r="C93" s="260"/>
      <c r="D93" s="258" t="str">
        <f t="shared" si="7"/>
        <v/>
      </c>
      <c r="E93" s="265"/>
      <c r="F93" s="265"/>
      <c r="G93" s="261"/>
      <c r="H93" s="262">
        <f t="shared" si="4"/>
        <v>0</v>
      </c>
      <c r="I93" s="262">
        <f t="shared" si="5"/>
        <v>0</v>
      </c>
      <c r="J93" s="216">
        <v>1</v>
      </c>
      <c r="K93" s="217">
        <f t="shared" si="6"/>
        <v>0</v>
      </c>
      <c r="L93" s="36"/>
    </row>
    <row r="94" spans="1:12" s="36" customFormat="1" ht="11.1" customHeight="1" x14ac:dyDescent="0.2">
      <c r="A94" s="247"/>
      <c r="B94" s="256"/>
      <c r="C94" s="257"/>
      <c r="D94" s="258" t="str">
        <f t="shared" si="7"/>
        <v/>
      </c>
      <c r="E94" s="265"/>
      <c r="F94" s="265"/>
      <c r="G94" s="261"/>
      <c r="H94" s="262">
        <f t="shared" si="4"/>
        <v>0</v>
      </c>
      <c r="I94" s="262">
        <f t="shared" si="5"/>
        <v>0</v>
      </c>
      <c r="J94" s="216">
        <v>1</v>
      </c>
      <c r="K94" s="217">
        <f t="shared" si="6"/>
        <v>0</v>
      </c>
    </row>
    <row r="95" spans="1:12" s="36" customFormat="1" ht="11.1" customHeight="1" x14ac:dyDescent="0.2">
      <c r="A95" s="247"/>
      <c r="B95" s="256"/>
      <c r="C95" s="257"/>
      <c r="D95" s="258" t="str">
        <f t="shared" si="7"/>
        <v/>
      </c>
      <c r="E95" s="265"/>
      <c r="F95" s="265"/>
      <c r="G95" s="261"/>
      <c r="H95" s="262">
        <f t="shared" si="4"/>
        <v>0</v>
      </c>
      <c r="I95" s="262">
        <f t="shared" si="5"/>
        <v>0</v>
      </c>
      <c r="J95" s="216">
        <v>1</v>
      </c>
      <c r="K95" s="217">
        <f t="shared" si="6"/>
        <v>0</v>
      </c>
    </row>
    <row r="96" spans="1:12" s="36" customFormat="1" ht="11.1" customHeight="1" x14ac:dyDescent="0.2">
      <c r="A96" s="247"/>
      <c r="B96" s="256"/>
      <c r="C96" s="260"/>
      <c r="D96" s="258" t="str">
        <f t="shared" si="7"/>
        <v/>
      </c>
      <c r="E96" s="265"/>
      <c r="F96" s="265"/>
      <c r="G96" s="263"/>
      <c r="H96" s="262">
        <f t="shared" si="4"/>
        <v>0</v>
      </c>
      <c r="I96" s="262">
        <f t="shared" si="5"/>
        <v>0</v>
      </c>
      <c r="J96" s="216">
        <v>1</v>
      </c>
      <c r="K96" s="217">
        <f t="shared" si="6"/>
        <v>0</v>
      </c>
    </row>
    <row r="97" spans="1:11" s="36" customFormat="1" ht="11.1" customHeight="1" x14ac:dyDescent="0.2">
      <c r="A97" s="247"/>
      <c r="B97" s="256"/>
      <c r="C97" s="257"/>
      <c r="D97" s="258" t="str">
        <f t="shared" si="7"/>
        <v/>
      </c>
      <c r="E97" s="268"/>
      <c r="F97" s="268"/>
      <c r="G97" s="263"/>
      <c r="H97" s="262">
        <f t="shared" si="4"/>
        <v>0</v>
      </c>
      <c r="I97" s="262">
        <f t="shared" si="5"/>
        <v>0</v>
      </c>
      <c r="J97" s="216">
        <v>1</v>
      </c>
      <c r="K97" s="217">
        <f t="shared" si="6"/>
        <v>0</v>
      </c>
    </row>
    <row r="98" spans="1:11" s="36" customFormat="1" ht="11.1" customHeight="1" x14ac:dyDescent="0.2">
      <c r="A98" s="247"/>
      <c r="B98" s="256"/>
      <c r="C98" s="257"/>
      <c r="D98" s="258" t="str">
        <f t="shared" si="7"/>
        <v/>
      </c>
      <c r="E98" s="259"/>
      <c r="F98" s="259"/>
      <c r="G98" s="263"/>
      <c r="H98" s="262">
        <f t="shared" si="4"/>
        <v>0</v>
      </c>
      <c r="I98" s="262">
        <f t="shared" si="5"/>
        <v>0</v>
      </c>
      <c r="J98" s="216">
        <v>1</v>
      </c>
      <c r="K98" s="217">
        <f t="shared" si="6"/>
        <v>0</v>
      </c>
    </row>
    <row r="99" spans="1:11" s="36" customFormat="1" ht="11.1" customHeight="1" x14ac:dyDescent="0.2">
      <c r="A99" s="247"/>
      <c r="B99" s="256"/>
      <c r="C99" s="260"/>
      <c r="D99" s="258" t="str">
        <f t="shared" si="7"/>
        <v/>
      </c>
      <c r="E99" s="259"/>
      <c r="F99" s="259"/>
      <c r="G99" s="263"/>
      <c r="H99" s="262">
        <f t="shared" si="4"/>
        <v>0</v>
      </c>
      <c r="I99" s="262">
        <f t="shared" si="5"/>
        <v>0</v>
      </c>
      <c r="J99" s="216">
        <v>1</v>
      </c>
      <c r="K99" s="217">
        <f t="shared" si="6"/>
        <v>0</v>
      </c>
    </row>
    <row r="100" spans="1:11" s="36" customFormat="1" ht="11.1" customHeight="1" x14ac:dyDescent="0.2">
      <c r="A100" s="247"/>
      <c r="B100" s="256"/>
      <c r="C100" s="260"/>
      <c r="D100" s="258" t="str">
        <f t="shared" si="7"/>
        <v/>
      </c>
      <c r="E100" s="259"/>
      <c r="F100" s="259"/>
      <c r="G100" s="263"/>
      <c r="H100" s="262">
        <f t="shared" si="4"/>
        <v>0</v>
      </c>
      <c r="I100" s="262">
        <f t="shared" si="5"/>
        <v>0</v>
      </c>
      <c r="J100" s="216">
        <v>1</v>
      </c>
      <c r="K100" s="217">
        <f t="shared" si="6"/>
        <v>0</v>
      </c>
    </row>
    <row r="101" spans="1:11" s="36" customFormat="1" ht="11.1" customHeight="1" x14ac:dyDescent="0.2">
      <c r="A101" s="247"/>
      <c r="B101" s="256"/>
      <c r="C101" s="260"/>
      <c r="D101" s="258" t="str">
        <f t="shared" si="7"/>
        <v/>
      </c>
      <c r="E101" s="259"/>
      <c r="F101" s="259"/>
      <c r="G101" s="263"/>
      <c r="H101" s="262">
        <f t="shared" si="4"/>
        <v>0</v>
      </c>
      <c r="I101" s="262">
        <f t="shared" si="5"/>
        <v>0</v>
      </c>
      <c r="J101" s="216">
        <v>1</v>
      </c>
      <c r="K101" s="217">
        <f t="shared" si="6"/>
        <v>0</v>
      </c>
    </row>
    <row r="102" spans="1:11" s="36" customFormat="1" ht="11.1" customHeight="1" x14ac:dyDescent="0.2">
      <c r="A102" s="247"/>
      <c r="B102" s="256"/>
      <c r="C102" s="257"/>
      <c r="D102" s="258" t="str">
        <f t="shared" si="7"/>
        <v/>
      </c>
      <c r="E102" s="269"/>
      <c r="F102" s="269"/>
      <c r="G102" s="263"/>
      <c r="H102" s="262">
        <f t="shared" si="4"/>
        <v>0</v>
      </c>
      <c r="I102" s="262">
        <f t="shared" si="5"/>
        <v>0</v>
      </c>
      <c r="J102" s="216">
        <v>1</v>
      </c>
      <c r="K102" s="217">
        <f t="shared" si="6"/>
        <v>0</v>
      </c>
    </row>
    <row r="103" spans="1:11" s="36" customFormat="1" ht="11.1" customHeight="1" x14ac:dyDescent="0.2">
      <c r="A103" s="247"/>
      <c r="B103" s="256"/>
      <c r="C103" s="257"/>
      <c r="D103" s="258" t="str">
        <f t="shared" si="7"/>
        <v/>
      </c>
      <c r="E103" s="269"/>
      <c r="F103" s="269"/>
      <c r="G103" s="261"/>
      <c r="H103" s="262">
        <f t="shared" si="4"/>
        <v>0</v>
      </c>
      <c r="I103" s="262">
        <f t="shared" si="5"/>
        <v>0</v>
      </c>
      <c r="J103" s="216">
        <v>1</v>
      </c>
      <c r="K103" s="217">
        <f t="shared" si="6"/>
        <v>0</v>
      </c>
    </row>
    <row r="104" spans="1:11" s="36" customFormat="1" ht="11.1" customHeight="1" x14ac:dyDescent="0.2">
      <c r="A104" s="247"/>
      <c r="B104" s="256"/>
      <c r="C104" s="260"/>
      <c r="D104" s="258" t="str">
        <f t="shared" si="7"/>
        <v/>
      </c>
      <c r="E104" s="269"/>
      <c r="F104" s="269"/>
      <c r="G104" s="263"/>
      <c r="H104" s="262">
        <f t="shared" si="4"/>
        <v>0</v>
      </c>
      <c r="I104" s="262">
        <f t="shared" si="5"/>
        <v>0</v>
      </c>
      <c r="J104" s="216">
        <v>1</v>
      </c>
      <c r="K104" s="217">
        <f t="shared" si="6"/>
        <v>0</v>
      </c>
    </row>
    <row r="105" spans="1:11" s="36" customFormat="1" ht="11.1" customHeight="1" x14ac:dyDescent="0.2">
      <c r="A105" s="247"/>
      <c r="B105" s="256"/>
      <c r="C105" s="260"/>
      <c r="D105" s="258" t="str">
        <f t="shared" si="7"/>
        <v/>
      </c>
      <c r="E105" s="269"/>
      <c r="F105" s="269"/>
      <c r="G105" s="263"/>
      <c r="H105" s="262">
        <f t="shared" si="4"/>
        <v>0</v>
      </c>
      <c r="I105" s="262">
        <f t="shared" si="5"/>
        <v>0</v>
      </c>
      <c r="J105" s="216">
        <v>1</v>
      </c>
      <c r="K105" s="217">
        <f t="shared" si="6"/>
        <v>0</v>
      </c>
    </row>
    <row r="106" spans="1:11" s="36" customFormat="1" ht="11.1" customHeight="1" x14ac:dyDescent="0.2">
      <c r="A106" s="247"/>
      <c r="B106" s="256"/>
      <c r="C106" s="257"/>
      <c r="D106" s="258" t="str">
        <f t="shared" si="7"/>
        <v/>
      </c>
      <c r="E106" s="269"/>
      <c r="F106" s="269"/>
      <c r="G106" s="261"/>
      <c r="H106" s="262">
        <f t="shared" si="4"/>
        <v>0</v>
      </c>
      <c r="I106" s="262">
        <f t="shared" si="5"/>
        <v>0</v>
      </c>
      <c r="J106" s="216">
        <v>1</v>
      </c>
      <c r="K106" s="217">
        <f t="shared" si="6"/>
        <v>0</v>
      </c>
    </row>
    <row r="107" spans="1:11" s="36" customFormat="1" ht="11.1" customHeight="1" x14ac:dyDescent="0.2">
      <c r="A107" s="247"/>
      <c r="B107" s="256"/>
      <c r="C107" s="257"/>
      <c r="D107" s="258" t="str">
        <f t="shared" si="7"/>
        <v/>
      </c>
      <c r="E107" s="269"/>
      <c r="F107" s="269"/>
      <c r="G107" s="261"/>
      <c r="H107" s="262">
        <f t="shared" si="4"/>
        <v>0</v>
      </c>
      <c r="I107" s="262">
        <f t="shared" si="5"/>
        <v>0</v>
      </c>
      <c r="J107" s="216">
        <v>1</v>
      </c>
      <c r="K107" s="217">
        <f t="shared" si="6"/>
        <v>0</v>
      </c>
    </row>
    <row r="108" spans="1:11" s="36" customFormat="1" ht="11.1" customHeight="1" x14ac:dyDescent="0.2">
      <c r="A108" s="247"/>
      <c r="B108" s="256"/>
      <c r="C108" s="257"/>
      <c r="D108" s="258" t="str">
        <f t="shared" si="7"/>
        <v/>
      </c>
      <c r="E108" s="269"/>
      <c r="F108" s="269"/>
      <c r="G108" s="261"/>
      <c r="H108" s="262">
        <f t="shared" si="4"/>
        <v>0</v>
      </c>
      <c r="I108" s="262">
        <f t="shared" si="5"/>
        <v>0</v>
      </c>
      <c r="J108" s="216">
        <v>1</v>
      </c>
      <c r="K108" s="217">
        <f t="shared" si="6"/>
        <v>0</v>
      </c>
    </row>
    <row r="109" spans="1:11" s="36" customFormat="1" ht="11.1" customHeight="1" x14ac:dyDescent="0.2">
      <c r="A109" s="247"/>
      <c r="B109" s="256"/>
      <c r="C109" s="257"/>
      <c r="D109" s="258" t="str">
        <f t="shared" si="7"/>
        <v/>
      </c>
      <c r="E109" s="269"/>
      <c r="F109" s="269"/>
      <c r="G109" s="261"/>
      <c r="H109" s="262">
        <f t="shared" si="4"/>
        <v>0</v>
      </c>
      <c r="I109" s="262">
        <f t="shared" si="5"/>
        <v>0</v>
      </c>
      <c r="J109" s="216">
        <v>1</v>
      </c>
      <c r="K109" s="217">
        <f t="shared" si="6"/>
        <v>0</v>
      </c>
    </row>
    <row r="110" spans="1:11" s="36" customFormat="1" ht="11.1" customHeight="1" x14ac:dyDescent="0.2">
      <c r="A110" s="247"/>
      <c r="B110" s="256"/>
      <c r="C110" s="257"/>
      <c r="D110" s="258" t="str">
        <f t="shared" si="7"/>
        <v/>
      </c>
      <c r="E110" s="269"/>
      <c r="F110" s="269"/>
      <c r="G110" s="261"/>
      <c r="H110" s="262">
        <f t="shared" si="4"/>
        <v>0</v>
      </c>
      <c r="I110" s="262">
        <f t="shared" si="5"/>
        <v>0</v>
      </c>
      <c r="J110" s="216">
        <v>1</v>
      </c>
      <c r="K110" s="217">
        <f t="shared" si="6"/>
        <v>0</v>
      </c>
    </row>
    <row r="111" spans="1:11" s="36" customFormat="1" ht="11.1" customHeight="1" x14ac:dyDescent="0.2">
      <c r="A111" s="247"/>
      <c r="B111" s="256"/>
      <c r="C111" s="260"/>
      <c r="D111" s="258" t="str">
        <f t="shared" si="7"/>
        <v/>
      </c>
      <c r="E111" s="269"/>
      <c r="F111" s="269"/>
      <c r="G111" s="263"/>
      <c r="H111" s="262">
        <f t="shared" si="4"/>
        <v>0</v>
      </c>
      <c r="I111" s="262">
        <f t="shared" si="5"/>
        <v>0</v>
      </c>
      <c r="J111" s="216">
        <v>1</v>
      </c>
      <c r="K111" s="217">
        <f t="shared" si="6"/>
        <v>0</v>
      </c>
    </row>
    <row r="112" spans="1:11" s="36" customFormat="1" ht="11.1" customHeight="1" x14ac:dyDescent="0.2">
      <c r="A112" s="247"/>
      <c r="B112" s="256"/>
      <c r="C112" s="260"/>
      <c r="D112" s="258" t="str">
        <f t="shared" si="7"/>
        <v/>
      </c>
      <c r="E112" s="269"/>
      <c r="F112" s="269"/>
      <c r="G112" s="263"/>
      <c r="H112" s="262">
        <f t="shared" si="4"/>
        <v>0</v>
      </c>
      <c r="I112" s="262">
        <f t="shared" si="5"/>
        <v>0</v>
      </c>
      <c r="J112" s="216">
        <v>1</v>
      </c>
      <c r="K112" s="217">
        <f t="shared" si="6"/>
        <v>0</v>
      </c>
    </row>
    <row r="113" spans="1:12" s="36" customFormat="1" ht="11.1" customHeight="1" x14ac:dyDescent="0.2">
      <c r="A113" s="247"/>
      <c r="B113" s="256"/>
      <c r="C113" s="260"/>
      <c r="D113" s="258" t="str">
        <f t="shared" si="7"/>
        <v/>
      </c>
      <c r="E113" s="269"/>
      <c r="F113" s="269"/>
      <c r="G113" s="263"/>
      <c r="H113" s="262">
        <f t="shared" si="4"/>
        <v>0</v>
      </c>
      <c r="I113" s="262">
        <f t="shared" si="5"/>
        <v>0</v>
      </c>
      <c r="J113" s="216">
        <v>1</v>
      </c>
      <c r="K113" s="217">
        <f t="shared" si="6"/>
        <v>0</v>
      </c>
    </row>
    <row r="114" spans="1:12" s="36" customFormat="1" ht="11.1" customHeight="1" x14ac:dyDescent="0.2">
      <c r="A114" s="247"/>
      <c r="B114" s="256"/>
      <c r="C114" s="260"/>
      <c r="D114" s="258" t="str">
        <f t="shared" si="7"/>
        <v/>
      </c>
      <c r="E114" s="269"/>
      <c r="F114" s="269"/>
      <c r="G114" s="263"/>
      <c r="H114" s="262">
        <f t="shared" si="4"/>
        <v>0</v>
      </c>
      <c r="I114" s="262">
        <f t="shared" si="5"/>
        <v>0</v>
      </c>
      <c r="J114" s="216">
        <v>1</v>
      </c>
      <c r="K114" s="217">
        <f t="shared" si="6"/>
        <v>0</v>
      </c>
      <c r="L114" s="100"/>
    </row>
    <row r="115" spans="1:12" s="36" customFormat="1" ht="11.1" customHeight="1" x14ac:dyDescent="0.2">
      <c r="A115" s="247"/>
      <c r="B115" s="256"/>
      <c r="C115" s="257"/>
      <c r="D115" s="258" t="str">
        <f t="shared" si="7"/>
        <v/>
      </c>
      <c r="E115" s="269"/>
      <c r="F115" s="269"/>
      <c r="G115" s="261"/>
      <c r="H115" s="262">
        <f t="shared" si="4"/>
        <v>0</v>
      </c>
      <c r="I115" s="262">
        <f t="shared" si="5"/>
        <v>0</v>
      </c>
      <c r="J115" s="216">
        <v>1</v>
      </c>
      <c r="K115" s="217">
        <f t="shared" si="6"/>
        <v>0</v>
      </c>
      <c r="L115" s="100"/>
    </row>
    <row r="116" spans="1:12" s="36" customFormat="1" ht="11.1" customHeight="1" x14ac:dyDescent="0.2">
      <c r="A116" s="247"/>
      <c r="B116" s="256"/>
      <c r="C116" s="257"/>
      <c r="D116" s="258" t="str">
        <f t="shared" si="7"/>
        <v/>
      </c>
      <c r="E116" s="269"/>
      <c r="F116" s="269"/>
      <c r="G116" s="261"/>
      <c r="H116" s="262">
        <f t="shared" si="4"/>
        <v>0</v>
      </c>
      <c r="I116" s="262">
        <f t="shared" si="5"/>
        <v>0</v>
      </c>
      <c r="J116" s="216">
        <v>1</v>
      </c>
      <c r="K116" s="217">
        <f t="shared" si="6"/>
        <v>0</v>
      </c>
      <c r="L116" s="100"/>
    </row>
    <row r="117" spans="1:12" s="36" customFormat="1" ht="11.1" customHeight="1" x14ac:dyDescent="0.2">
      <c r="A117" s="247"/>
      <c r="B117" s="256"/>
      <c r="C117" s="260"/>
      <c r="D117" s="258" t="str">
        <f t="shared" si="7"/>
        <v/>
      </c>
      <c r="E117" s="269"/>
      <c r="F117" s="269"/>
      <c r="G117" s="263"/>
      <c r="H117" s="262">
        <f t="shared" si="4"/>
        <v>0</v>
      </c>
      <c r="I117" s="262">
        <f t="shared" si="5"/>
        <v>0</v>
      </c>
      <c r="J117" s="216">
        <v>1</v>
      </c>
      <c r="K117" s="217">
        <f t="shared" si="6"/>
        <v>0</v>
      </c>
    </row>
    <row r="118" spans="1:12" s="36" customFormat="1" ht="11.1" customHeight="1" x14ac:dyDescent="0.2">
      <c r="A118" s="247"/>
      <c r="B118" s="256"/>
      <c r="C118" s="260"/>
      <c r="D118" s="258" t="str">
        <f t="shared" si="7"/>
        <v/>
      </c>
      <c r="E118" s="265"/>
      <c r="F118" s="269"/>
      <c r="G118" s="263"/>
      <c r="H118" s="262">
        <f t="shared" si="4"/>
        <v>0</v>
      </c>
      <c r="I118" s="262">
        <f t="shared" si="5"/>
        <v>0</v>
      </c>
      <c r="J118" s="216">
        <v>1</v>
      </c>
      <c r="K118" s="217">
        <f t="shared" si="6"/>
        <v>0</v>
      </c>
    </row>
    <row r="119" spans="1:12" s="36" customFormat="1" ht="11.1" customHeight="1" x14ac:dyDescent="0.2">
      <c r="A119" s="247"/>
      <c r="B119" s="256"/>
      <c r="C119" s="257"/>
      <c r="D119" s="258" t="str">
        <f t="shared" si="7"/>
        <v/>
      </c>
      <c r="E119" s="265"/>
      <c r="F119" s="269"/>
      <c r="G119" s="261"/>
      <c r="H119" s="262">
        <f t="shared" si="4"/>
        <v>0</v>
      </c>
      <c r="I119" s="262">
        <f t="shared" si="5"/>
        <v>0</v>
      </c>
      <c r="J119" s="216">
        <v>1</v>
      </c>
      <c r="K119" s="217">
        <f t="shared" si="6"/>
        <v>0</v>
      </c>
    </row>
    <row r="120" spans="1:12" s="36" customFormat="1" ht="11.1" customHeight="1" x14ac:dyDescent="0.2">
      <c r="A120" s="247"/>
      <c r="B120" s="256"/>
      <c r="C120" s="260"/>
      <c r="D120" s="258" t="str">
        <f t="shared" si="7"/>
        <v/>
      </c>
      <c r="E120" s="265"/>
      <c r="F120" s="269"/>
      <c r="G120" s="263"/>
      <c r="H120" s="262">
        <f t="shared" si="4"/>
        <v>0</v>
      </c>
      <c r="I120" s="262">
        <f t="shared" si="5"/>
        <v>0</v>
      </c>
      <c r="J120" s="216">
        <v>1</v>
      </c>
      <c r="K120" s="217">
        <f t="shared" si="6"/>
        <v>0</v>
      </c>
    </row>
    <row r="121" spans="1:12" s="36" customFormat="1" ht="11.1" customHeight="1" x14ac:dyDescent="0.2">
      <c r="A121" s="247"/>
      <c r="B121" s="270"/>
      <c r="C121" s="260"/>
      <c r="D121" s="258" t="str">
        <f t="shared" si="7"/>
        <v/>
      </c>
      <c r="E121" s="265"/>
      <c r="F121" s="269"/>
      <c r="G121" s="263"/>
      <c r="H121" s="262">
        <f t="shared" si="4"/>
        <v>0</v>
      </c>
      <c r="I121" s="262">
        <f t="shared" si="5"/>
        <v>0</v>
      </c>
      <c r="J121" s="216">
        <v>1</v>
      </c>
      <c r="K121" s="217">
        <f t="shared" si="6"/>
        <v>0</v>
      </c>
    </row>
    <row r="122" spans="1:12" s="36" customFormat="1" ht="11.1" customHeight="1" x14ac:dyDescent="0.2">
      <c r="A122" s="247"/>
      <c r="B122" s="256"/>
      <c r="C122" s="260"/>
      <c r="D122" s="258" t="str">
        <f t="shared" si="7"/>
        <v/>
      </c>
      <c r="E122" s="265"/>
      <c r="F122" s="260"/>
      <c r="G122" s="263"/>
      <c r="H122" s="262">
        <f t="shared" si="4"/>
        <v>0</v>
      </c>
      <c r="I122" s="262">
        <f t="shared" si="5"/>
        <v>0</v>
      </c>
      <c r="J122" s="216">
        <v>1</v>
      </c>
      <c r="K122" s="217">
        <f t="shared" si="6"/>
        <v>0</v>
      </c>
    </row>
    <row r="123" spans="1:12" s="36" customFormat="1" ht="11.1" customHeight="1" x14ac:dyDescent="0.2">
      <c r="A123" s="247"/>
      <c r="B123" s="256"/>
      <c r="C123" s="257"/>
      <c r="D123" s="258" t="str">
        <f t="shared" si="7"/>
        <v/>
      </c>
      <c r="E123" s="265"/>
      <c r="F123" s="260"/>
      <c r="G123" s="261"/>
      <c r="H123" s="262">
        <f t="shared" si="4"/>
        <v>0</v>
      </c>
      <c r="I123" s="262">
        <f t="shared" si="5"/>
        <v>0</v>
      </c>
      <c r="J123" s="216">
        <v>1</v>
      </c>
      <c r="K123" s="217">
        <f t="shared" si="6"/>
        <v>0</v>
      </c>
    </row>
    <row r="124" spans="1:12" s="36" customFormat="1" ht="11.1" customHeight="1" x14ac:dyDescent="0.2">
      <c r="A124" s="247"/>
      <c r="B124" s="256"/>
      <c r="C124" s="257"/>
      <c r="D124" s="258" t="str">
        <f t="shared" si="7"/>
        <v/>
      </c>
      <c r="E124" s="265"/>
      <c r="F124" s="260"/>
      <c r="G124" s="261"/>
      <c r="H124" s="262">
        <f t="shared" si="4"/>
        <v>0</v>
      </c>
      <c r="I124" s="262">
        <f t="shared" si="5"/>
        <v>0</v>
      </c>
      <c r="J124" s="216">
        <v>1</v>
      </c>
      <c r="K124" s="217">
        <f t="shared" si="6"/>
        <v>0</v>
      </c>
    </row>
    <row r="125" spans="1:12" s="36" customFormat="1" ht="11.1" customHeight="1" x14ac:dyDescent="0.2">
      <c r="A125" s="247"/>
      <c r="B125" s="256"/>
      <c r="C125" s="257"/>
      <c r="D125" s="258" t="str">
        <f t="shared" si="7"/>
        <v/>
      </c>
      <c r="E125" s="265"/>
      <c r="F125" s="260"/>
      <c r="G125" s="261"/>
      <c r="H125" s="262">
        <f t="shared" si="4"/>
        <v>0</v>
      </c>
      <c r="I125" s="262">
        <f t="shared" si="5"/>
        <v>0</v>
      </c>
      <c r="J125" s="216">
        <v>1</v>
      </c>
      <c r="K125" s="217">
        <f t="shared" si="6"/>
        <v>0</v>
      </c>
    </row>
    <row r="126" spans="1:12" s="36" customFormat="1" ht="11.1" customHeight="1" x14ac:dyDescent="0.2">
      <c r="A126" s="247"/>
      <c r="B126" s="256"/>
      <c r="C126" s="257"/>
      <c r="D126" s="258" t="str">
        <f t="shared" si="7"/>
        <v/>
      </c>
      <c r="E126" s="265"/>
      <c r="F126" s="260"/>
      <c r="G126" s="261"/>
      <c r="H126" s="262">
        <f t="shared" si="4"/>
        <v>0</v>
      </c>
      <c r="I126" s="262">
        <f t="shared" si="5"/>
        <v>0</v>
      </c>
      <c r="J126" s="216">
        <v>1</v>
      </c>
      <c r="K126" s="217">
        <f t="shared" si="6"/>
        <v>0</v>
      </c>
    </row>
    <row r="127" spans="1:12" s="36" customFormat="1" ht="11.1" customHeight="1" x14ac:dyDescent="0.2">
      <c r="A127" s="247"/>
      <c r="B127" s="256"/>
      <c r="C127" s="260"/>
      <c r="D127" s="258" t="str">
        <f t="shared" si="7"/>
        <v/>
      </c>
      <c r="E127" s="265"/>
      <c r="F127" s="260"/>
      <c r="G127" s="263"/>
      <c r="H127" s="262">
        <f t="shared" si="4"/>
        <v>0</v>
      </c>
      <c r="I127" s="262">
        <f t="shared" si="5"/>
        <v>0</v>
      </c>
      <c r="J127" s="216">
        <v>1</v>
      </c>
      <c r="K127" s="217">
        <f t="shared" si="6"/>
        <v>0</v>
      </c>
    </row>
    <row r="128" spans="1:12" s="36" customFormat="1" ht="11.1" customHeight="1" x14ac:dyDescent="0.2">
      <c r="A128" s="247"/>
      <c r="B128" s="256"/>
      <c r="C128" s="257"/>
      <c r="D128" s="258" t="str">
        <f t="shared" si="7"/>
        <v/>
      </c>
      <c r="E128" s="265"/>
      <c r="F128" s="260"/>
      <c r="G128" s="263"/>
      <c r="H128" s="262">
        <f t="shared" si="4"/>
        <v>0</v>
      </c>
      <c r="I128" s="262">
        <f t="shared" si="5"/>
        <v>0</v>
      </c>
      <c r="J128" s="216">
        <v>1</v>
      </c>
      <c r="K128" s="217">
        <f t="shared" si="6"/>
        <v>0</v>
      </c>
    </row>
    <row r="129" spans="1:11" s="36" customFormat="1" ht="11.1" customHeight="1" x14ac:dyDescent="0.2">
      <c r="A129" s="247"/>
      <c r="B129" s="256"/>
      <c r="C129" s="257"/>
      <c r="D129" s="258" t="str">
        <f t="shared" si="7"/>
        <v/>
      </c>
      <c r="E129" s="266"/>
      <c r="F129" s="260"/>
      <c r="G129" s="263"/>
      <c r="H129" s="262">
        <f t="shared" si="4"/>
        <v>0</v>
      </c>
      <c r="I129" s="262">
        <f t="shared" si="5"/>
        <v>0</v>
      </c>
      <c r="J129" s="216">
        <v>1</v>
      </c>
      <c r="K129" s="217">
        <f t="shared" si="6"/>
        <v>0</v>
      </c>
    </row>
    <row r="130" spans="1:11" s="36" customFormat="1" ht="11.1" customHeight="1" x14ac:dyDescent="0.2">
      <c r="A130" s="247"/>
      <c r="B130" s="256"/>
      <c r="C130" s="257"/>
      <c r="D130" s="258" t="str">
        <f t="shared" si="7"/>
        <v/>
      </c>
      <c r="E130" s="266"/>
      <c r="F130" s="260"/>
      <c r="G130" s="263"/>
      <c r="H130" s="262">
        <f t="shared" si="4"/>
        <v>0</v>
      </c>
      <c r="I130" s="262">
        <f t="shared" si="5"/>
        <v>0</v>
      </c>
      <c r="J130" s="216">
        <v>1</v>
      </c>
      <c r="K130" s="217">
        <f t="shared" si="6"/>
        <v>0</v>
      </c>
    </row>
    <row r="131" spans="1:11" s="36" customFormat="1" ht="11.1" customHeight="1" x14ac:dyDescent="0.2">
      <c r="A131" s="247"/>
      <c r="B131" s="256"/>
      <c r="C131" s="260"/>
      <c r="D131" s="258" t="str">
        <f t="shared" si="7"/>
        <v/>
      </c>
      <c r="E131" s="266"/>
      <c r="F131" s="260"/>
      <c r="G131" s="263"/>
      <c r="H131" s="262">
        <f t="shared" si="4"/>
        <v>0</v>
      </c>
      <c r="I131" s="262">
        <f t="shared" si="5"/>
        <v>0</v>
      </c>
      <c r="J131" s="216">
        <v>1</v>
      </c>
      <c r="K131" s="217">
        <f t="shared" si="6"/>
        <v>0</v>
      </c>
    </row>
    <row r="132" spans="1:11" s="36" customFormat="1" ht="11.1" customHeight="1" x14ac:dyDescent="0.2">
      <c r="A132" s="247"/>
      <c r="B132" s="256"/>
      <c r="C132" s="260"/>
      <c r="D132" s="258" t="str">
        <f t="shared" si="7"/>
        <v/>
      </c>
      <c r="E132" s="266"/>
      <c r="F132" s="260"/>
      <c r="G132" s="263"/>
      <c r="H132" s="262">
        <f t="shared" ref="H132:H197" si="8">SUMIF(G132,"&lt;0",G132)</f>
        <v>0</v>
      </c>
      <c r="I132" s="262">
        <f t="shared" ref="I132:I197" si="9">SUMIF(G132,"&gt;0",G132)</f>
        <v>0</v>
      </c>
      <c r="J132" s="216">
        <v>1</v>
      </c>
      <c r="K132" s="217">
        <f t="shared" ref="K132:K197" si="10">G132/J132</f>
        <v>0</v>
      </c>
    </row>
    <row r="133" spans="1:11" s="36" customFormat="1" ht="11.1" customHeight="1" x14ac:dyDescent="0.2">
      <c r="A133" s="247"/>
      <c r="B133" s="256"/>
      <c r="C133" s="260"/>
      <c r="D133" s="258" t="str">
        <f t="shared" si="7"/>
        <v/>
      </c>
      <c r="E133" s="266"/>
      <c r="F133" s="260"/>
      <c r="G133" s="263"/>
      <c r="H133" s="262">
        <f t="shared" si="8"/>
        <v>0</v>
      </c>
      <c r="I133" s="262">
        <f t="shared" si="9"/>
        <v>0</v>
      </c>
      <c r="J133" s="216">
        <v>1</v>
      </c>
      <c r="K133" s="217">
        <f t="shared" si="10"/>
        <v>0</v>
      </c>
    </row>
    <row r="134" spans="1:11" s="36" customFormat="1" ht="11.1" customHeight="1" outlineLevel="1" x14ac:dyDescent="0.2">
      <c r="A134" s="247"/>
      <c r="B134" s="256"/>
      <c r="C134" s="257"/>
      <c r="D134" s="258" t="str">
        <f t="shared" si="7"/>
        <v/>
      </c>
      <c r="E134" s="266"/>
      <c r="F134" s="260"/>
      <c r="G134" s="263"/>
      <c r="H134" s="262">
        <f t="shared" si="8"/>
        <v>0</v>
      </c>
      <c r="I134" s="262">
        <f t="shared" si="9"/>
        <v>0</v>
      </c>
      <c r="J134" s="216">
        <v>1</v>
      </c>
      <c r="K134" s="217">
        <f t="shared" si="10"/>
        <v>0</v>
      </c>
    </row>
    <row r="135" spans="1:11" s="36" customFormat="1" ht="11.1" customHeight="1" outlineLevel="1" x14ac:dyDescent="0.2">
      <c r="A135" s="247"/>
      <c r="B135" s="256"/>
      <c r="C135" s="257"/>
      <c r="D135" s="258" t="str">
        <f t="shared" si="7"/>
        <v/>
      </c>
      <c r="E135" s="271"/>
      <c r="F135" s="260"/>
      <c r="G135" s="261"/>
      <c r="H135" s="262">
        <f t="shared" si="8"/>
        <v>0</v>
      </c>
      <c r="I135" s="262">
        <f t="shared" si="9"/>
        <v>0</v>
      </c>
      <c r="J135" s="216">
        <v>1</v>
      </c>
      <c r="K135" s="217">
        <f t="shared" si="10"/>
        <v>0</v>
      </c>
    </row>
    <row r="136" spans="1:11" s="36" customFormat="1" ht="11.1" customHeight="1" outlineLevel="1" x14ac:dyDescent="0.2">
      <c r="A136" s="247"/>
      <c r="B136" s="256"/>
      <c r="C136" s="257"/>
      <c r="D136" s="258" t="str">
        <f t="shared" si="7"/>
        <v/>
      </c>
      <c r="E136" s="266"/>
      <c r="F136" s="260"/>
      <c r="G136" s="261"/>
      <c r="H136" s="262">
        <f t="shared" si="8"/>
        <v>0</v>
      </c>
      <c r="I136" s="262">
        <f t="shared" si="9"/>
        <v>0</v>
      </c>
      <c r="J136" s="216">
        <v>1</v>
      </c>
      <c r="K136" s="217">
        <f t="shared" si="10"/>
        <v>0</v>
      </c>
    </row>
    <row r="137" spans="1:11" s="36" customFormat="1" ht="11.1" customHeight="1" outlineLevel="1" x14ac:dyDescent="0.2">
      <c r="A137" s="247"/>
      <c r="B137" s="256"/>
      <c r="C137" s="257"/>
      <c r="D137" s="258" t="str">
        <f t="shared" si="7"/>
        <v/>
      </c>
      <c r="E137" s="266"/>
      <c r="F137" s="260"/>
      <c r="G137" s="261"/>
      <c r="H137" s="262">
        <f t="shared" si="8"/>
        <v>0</v>
      </c>
      <c r="I137" s="262">
        <f t="shared" si="9"/>
        <v>0</v>
      </c>
      <c r="J137" s="216">
        <v>1</v>
      </c>
      <c r="K137" s="217">
        <f t="shared" si="10"/>
        <v>0</v>
      </c>
    </row>
    <row r="138" spans="1:11" s="135" customFormat="1" ht="11.1" customHeight="1" outlineLevel="1" x14ac:dyDescent="0.2">
      <c r="A138" s="247"/>
      <c r="B138" s="256"/>
      <c r="C138" s="260"/>
      <c r="D138" s="258" t="str">
        <f t="shared" ref="D138:D201" si="11">IF(ISBLANK(C138),"",VLOOKUP(C138,ACCCODES,2,FALSE))</f>
        <v/>
      </c>
      <c r="E138" s="265"/>
      <c r="F138" s="260"/>
      <c r="G138" s="263"/>
      <c r="H138" s="262">
        <f t="shared" si="8"/>
        <v>0</v>
      </c>
      <c r="I138" s="262">
        <f t="shared" si="9"/>
        <v>0</v>
      </c>
      <c r="J138" s="216">
        <v>1</v>
      </c>
      <c r="K138" s="217">
        <f t="shared" si="10"/>
        <v>0</v>
      </c>
    </row>
    <row r="139" spans="1:11" s="36" customFormat="1" ht="11.1" customHeight="1" outlineLevel="1" x14ac:dyDescent="0.2">
      <c r="A139" s="247"/>
      <c r="B139" s="256"/>
      <c r="C139" s="260"/>
      <c r="D139" s="258" t="str">
        <f t="shared" si="11"/>
        <v/>
      </c>
      <c r="E139" s="266"/>
      <c r="F139" s="260"/>
      <c r="G139" s="263"/>
      <c r="H139" s="262">
        <f t="shared" si="8"/>
        <v>0</v>
      </c>
      <c r="I139" s="262">
        <f t="shared" si="9"/>
        <v>0</v>
      </c>
      <c r="J139" s="216">
        <v>1</v>
      </c>
      <c r="K139" s="217">
        <f t="shared" si="10"/>
        <v>0</v>
      </c>
    </row>
    <row r="140" spans="1:11" s="36" customFormat="1" ht="11.1" customHeight="1" outlineLevel="1" x14ac:dyDescent="0.2">
      <c r="A140" s="247"/>
      <c r="B140" s="256"/>
      <c r="C140" s="257"/>
      <c r="D140" s="258" t="str">
        <f t="shared" si="11"/>
        <v/>
      </c>
      <c r="E140" s="266"/>
      <c r="F140" s="260"/>
      <c r="G140" s="263"/>
      <c r="H140" s="262">
        <f t="shared" si="8"/>
        <v>0</v>
      </c>
      <c r="I140" s="262">
        <f t="shared" si="9"/>
        <v>0</v>
      </c>
      <c r="J140" s="216">
        <v>1</v>
      </c>
      <c r="K140" s="217">
        <f t="shared" si="10"/>
        <v>0</v>
      </c>
    </row>
    <row r="141" spans="1:11" s="36" customFormat="1" ht="11.1" customHeight="1" outlineLevel="1" x14ac:dyDescent="0.2">
      <c r="A141" s="247"/>
      <c r="B141" s="256"/>
      <c r="C141" s="257"/>
      <c r="D141" s="258" t="str">
        <f t="shared" si="11"/>
        <v/>
      </c>
      <c r="E141" s="266"/>
      <c r="F141" s="260"/>
      <c r="G141" s="261"/>
      <c r="H141" s="262">
        <f t="shared" si="8"/>
        <v>0</v>
      </c>
      <c r="I141" s="262">
        <f t="shared" si="9"/>
        <v>0</v>
      </c>
      <c r="J141" s="216">
        <v>1</v>
      </c>
      <c r="K141" s="217">
        <f t="shared" si="10"/>
        <v>0</v>
      </c>
    </row>
    <row r="142" spans="1:11" s="36" customFormat="1" ht="11.1" customHeight="1" outlineLevel="1" x14ac:dyDescent="0.2">
      <c r="A142" s="247"/>
      <c r="B142" s="256"/>
      <c r="C142" s="260"/>
      <c r="D142" s="258" t="str">
        <f t="shared" si="11"/>
        <v/>
      </c>
      <c r="E142" s="266"/>
      <c r="F142" s="260"/>
      <c r="G142" s="263"/>
      <c r="H142" s="262">
        <f t="shared" si="8"/>
        <v>0</v>
      </c>
      <c r="I142" s="262">
        <f t="shared" si="9"/>
        <v>0</v>
      </c>
      <c r="J142" s="216">
        <v>1</v>
      </c>
      <c r="K142" s="217">
        <f t="shared" si="10"/>
        <v>0</v>
      </c>
    </row>
    <row r="143" spans="1:11" s="36" customFormat="1" ht="11.1" customHeight="1" outlineLevel="1" x14ac:dyDescent="0.2">
      <c r="A143" s="247"/>
      <c r="B143" s="256"/>
      <c r="C143" s="260"/>
      <c r="D143" s="258" t="str">
        <f t="shared" si="11"/>
        <v/>
      </c>
      <c r="E143" s="266"/>
      <c r="F143" s="260"/>
      <c r="G143" s="263"/>
      <c r="H143" s="262">
        <f t="shared" si="8"/>
        <v>0</v>
      </c>
      <c r="I143" s="262">
        <f t="shared" si="9"/>
        <v>0</v>
      </c>
      <c r="J143" s="216">
        <v>1</v>
      </c>
      <c r="K143" s="217">
        <f t="shared" si="10"/>
        <v>0</v>
      </c>
    </row>
    <row r="144" spans="1:11" s="36" customFormat="1" ht="11.1" customHeight="1" outlineLevel="1" x14ac:dyDescent="0.2">
      <c r="A144" s="247"/>
      <c r="B144" s="256"/>
      <c r="C144" s="260"/>
      <c r="D144" s="258" t="str">
        <f t="shared" si="11"/>
        <v/>
      </c>
      <c r="E144" s="266"/>
      <c r="F144" s="260"/>
      <c r="G144" s="263"/>
      <c r="H144" s="262">
        <f t="shared" si="8"/>
        <v>0</v>
      </c>
      <c r="I144" s="262">
        <f t="shared" si="9"/>
        <v>0</v>
      </c>
      <c r="J144" s="216">
        <v>1</v>
      </c>
      <c r="K144" s="217">
        <f t="shared" si="10"/>
        <v>0</v>
      </c>
    </row>
    <row r="145" spans="1:11" s="36" customFormat="1" ht="11.1" customHeight="1" outlineLevel="1" x14ac:dyDescent="0.2">
      <c r="A145" s="247"/>
      <c r="B145" s="256"/>
      <c r="C145" s="257"/>
      <c r="D145" s="258" t="str">
        <f t="shared" si="11"/>
        <v/>
      </c>
      <c r="E145" s="265"/>
      <c r="F145" s="260"/>
      <c r="G145" s="261"/>
      <c r="H145" s="262">
        <f t="shared" si="8"/>
        <v>0</v>
      </c>
      <c r="I145" s="262">
        <f t="shared" si="9"/>
        <v>0</v>
      </c>
      <c r="J145" s="216">
        <v>1</v>
      </c>
      <c r="K145" s="217">
        <f t="shared" si="10"/>
        <v>0</v>
      </c>
    </row>
    <row r="146" spans="1:11" s="36" customFormat="1" ht="11.1" customHeight="1" outlineLevel="1" x14ac:dyDescent="0.2">
      <c r="A146" s="247"/>
      <c r="B146" s="256"/>
      <c r="C146" s="257"/>
      <c r="D146" s="258" t="str">
        <f t="shared" si="11"/>
        <v/>
      </c>
      <c r="E146" s="265"/>
      <c r="F146" s="260"/>
      <c r="G146" s="261"/>
      <c r="H146" s="262">
        <f t="shared" si="8"/>
        <v>0</v>
      </c>
      <c r="I146" s="262">
        <f t="shared" si="9"/>
        <v>0</v>
      </c>
      <c r="J146" s="216">
        <v>1</v>
      </c>
      <c r="K146" s="217">
        <f t="shared" si="10"/>
        <v>0</v>
      </c>
    </row>
    <row r="147" spans="1:11" s="36" customFormat="1" ht="11.1" customHeight="1" outlineLevel="1" x14ac:dyDescent="0.2">
      <c r="A147" s="247"/>
      <c r="B147" s="256"/>
      <c r="C147" s="257"/>
      <c r="D147" s="258" t="str">
        <f t="shared" si="11"/>
        <v/>
      </c>
      <c r="E147" s="266"/>
      <c r="F147" s="260"/>
      <c r="G147" s="261"/>
      <c r="H147" s="262">
        <f t="shared" si="8"/>
        <v>0</v>
      </c>
      <c r="I147" s="262">
        <f t="shared" si="9"/>
        <v>0</v>
      </c>
      <c r="J147" s="216">
        <v>1</v>
      </c>
      <c r="K147" s="217">
        <f t="shared" si="10"/>
        <v>0</v>
      </c>
    </row>
    <row r="148" spans="1:11" s="36" customFormat="1" ht="11.1" customHeight="1" outlineLevel="1" x14ac:dyDescent="0.2">
      <c r="A148" s="247"/>
      <c r="B148" s="256"/>
      <c r="C148" s="257"/>
      <c r="D148" s="258" t="str">
        <f t="shared" si="11"/>
        <v/>
      </c>
      <c r="E148" s="266"/>
      <c r="F148" s="260"/>
      <c r="G148" s="261"/>
      <c r="H148" s="262">
        <f t="shared" si="8"/>
        <v>0</v>
      </c>
      <c r="I148" s="262">
        <f t="shared" si="9"/>
        <v>0</v>
      </c>
      <c r="J148" s="216">
        <v>1</v>
      </c>
      <c r="K148" s="217">
        <f t="shared" si="10"/>
        <v>0</v>
      </c>
    </row>
    <row r="149" spans="1:11" s="36" customFormat="1" ht="11.1" customHeight="1" outlineLevel="1" x14ac:dyDescent="0.2">
      <c r="A149" s="247"/>
      <c r="B149" s="256"/>
      <c r="C149" s="257"/>
      <c r="D149" s="258" t="str">
        <f t="shared" si="11"/>
        <v/>
      </c>
      <c r="E149" s="266"/>
      <c r="F149" s="260"/>
      <c r="G149" s="261"/>
      <c r="H149" s="262">
        <f t="shared" si="8"/>
        <v>0</v>
      </c>
      <c r="I149" s="262">
        <f t="shared" si="9"/>
        <v>0</v>
      </c>
      <c r="J149" s="216">
        <v>1</v>
      </c>
      <c r="K149" s="217">
        <f t="shared" si="10"/>
        <v>0</v>
      </c>
    </row>
    <row r="150" spans="1:11" s="36" customFormat="1" ht="11.1" customHeight="1" outlineLevel="1" x14ac:dyDescent="0.2">
      <c r="A150" s="247"/>
      <c r="B150" s="256"/>
      <c r="C150" s="257"/>
      <c r="D150" s="258" t="str">
        <f t="shared" si="11"/>
        <v/>
      </c>
      <c r="E150" s="266"/>
      <c r="F150" s="260"/>
      <c r="G150" s="261"/>
      <c r="H150" s="262">
        <f t="shared" si="8"/>
        <v>0</v>
      </c>
      <c r="I150" s="262">
        <f t="shared" si="9"/>
        <v>0</v>
      </c>
      <c r="J150" s="216">
        <v>1</v>
      </c>
      <c r="K150" s="217">
        <f t="shared" si="10"/>
        <v>0</v>
      </c>
    </row>
    <row r="151" spans="1:11" s="36" customFormat="1" ht="11.1" customHeight="1" outlineLevel="1" x14ac:dyDescent="0.2">
      <c r="A151" s="247"/>
      <c r="B151" s="256"/>
      <c r="C151" s="260"/>
      <c r="D151" s="258" t="str">
        <f t="shared" si="11"/>
        <v/>
      </c>
      <c r="E151" s="266"/>
      <c r="F151" s="260"/>
      <c r="G151" s="263"/>
      <c r="H151" s="262">
        <f t="shared" si="8"/>
        <v>0</v>
      </c>
      <c r="I151" s="262">
        <f t="shared" si="9"/>
        <v>0</v>
      </c>
      <c r="J151" s="216">
        <v>1</v>
      </c>
      <c r="K151" s="217">
        <f t="shared" si="10"/>
        <v>0</v>
      </c>
    </row>
    <row r="152" spans="1:11" s="36" customFormat="1" ht="11.1" customHeight="1" outlineLevel="1" x14ac:dyDescent="0.2">
      <c r="A152" s="247"/>
      <c r="B152" s="256"/>
      <c r="C152" s="260"/>
      <c r="D152" s="258" t="str">
        <f t="shared" si="11"/>
        <v/>
      </c>
      <c r="E152" s="266"/>
      <c r="F152" s="260"/>
      <c r="G152" s="263"/>
      <c r="H152" s="262">
        <f t="shared" si="8"/>
        <v>0</v>
      </c>
      <c r="I152" s="262">
        <f t="shared" si="9"/>
        <v>0</v>
      </c>
      <c r="J152" s="216">
        <v>1</v>
      </c>
      <c r="K152" s="217">
        <f t="shared" si="10"/>
        <v>0</v>
      </c>
    </row>
    <row r="153" spans="1:11" s="36" customFormat="1" ht="11.1" customHeight="1" outlineLevel="1" x14ac:dyDescent="0.2">
      <c r="A153" s="247"/>
      <c r="B153" s="256"/>
      <c r="C153" s="260"/>
      <c r="D153" s="258" t="str">
        <f t="shared" si="11"/>
        <v/>
      </c>
      <c r="E153" s="266"/>
      <c r="F153" s="260"/>
      <c r="G153" s="263"/>
      <c r="H153" s="262">
        <f t="shared" si="8"/>
        <v>0</v>
      </c>
      <c r="I153" s="262">
        <f t="shared" si="9"/>
        <v>0</v>
      </c>
      <c r="J153" s="216">
        <v>1</v>
      </c>
      <c r="K153" s="217">
        <f t="shared" si="10"/>
        <v>0</v>
      </c>
    </row>
    <row r="154" spans="1:11" s="36" customFormat="1" ht="11.1" customHeight="1" outlineLevel="1" x14ac:dyDescent="0.2">
      <c r="A154" s="247"/>
      <c r="B154" s="256"/>
      <c r="C154" s="257"/>
      <c r="D154" s="258" t="str">
        <f t="shared" si="11"/>
        <v/>
      </c>
      <c r="E154" s="266"/>
      <c r="F154" s="260"/>
      <c r="G154" s="261"/>
      <c r="H154" s="262">
        <f t="shared" si="8"/>
        <v>0</v>
      </c>
      <c r="I154" s="262">
        <f t="shared" si="9"/>
        <v>0</v>
      </c>
      <c r="J154" s="216">
        <v>1</v>
      </c>
      <c r="K154" s="217">
        <f t="shared" si="10"/>
        <v>0</v>
      </c>
    </row>
    <row r="155" spans="1:11" s="36" customFormat="1" ht="11.1" customHeight="1" outlineLevel="1" x14ac:dyDescent="0.2">
      <c r="A155" s="247"/>
      <c r="B155" s="256"/>
      <c r="C155" s="257"/>
      <c r="D155" s="258" t="str">
        <f t="shared" si="11"/>
        <v/>
      </c>
      <c r="E155" s="266"/>
      <c r="F155" s="260"/>
      <c r="G155" s="261"/>
      <c r="H155" s="262">
        <f t="shared" si="8"/>
        <v>0</v>
      </c>
      <c r="I155" s="262">
        <f t="shared" si="9"/>
        <v>0</v>
      </c>
      <c r="J155" s="216">
        <v>1</v>
      </c>
      <c r="K155" s="217">
        <f t="shared" si="10"/>
        <v>0</v>
      </c>
    </row>
    <row r="156" spans="1:11" s="36" customFormat="1" ht="11.1" customHeight="1" outlineLevel="1" x14ac:dyDescent="0.2">
      <c r="A156" s="247"/>
      <c r="B156" s="256"/>
      <c r="C156" s="257"/>
      <c r="D156" s="258" t="str">
        <f t="shared" si="11"/>
        <v/>
      </c>
      <c r="E156" s="266"/>
      <c r="F156" s="260"/>
      <c r="G156" s="261"/>
      <c r="H156" s="262">
        <f t="shared" si="8"/>
        <v>0</v>
      </c>
      <c r="I156" s="262">
        <f t="shared" si="9"/>
        <v>0</v>
      </c>
      <c r="J156" s="216">
        <v>1</v>
      </c>
      <c r="K156" s="217">
        <f t="shared" si="10"/>
        <v>0</v>
      </c>
    </row>
    <row r="157" spans="1:11" s="36" customFormat="1" ht="11.1" customHeight="1" outlineLevel="1" x14ac:dyDescent="0.2">
      <c r="A157" s="247"/>
      <c r="B157" s="256"/>
      <c r="C157" s="257"/>
      <c r="D157" s="258" t="str">
        <f t="shared" si="11"/>
        <v/>
      </c>
      <c r="E157" s="266"/>
      <c r="F157" s="260"/>
      <c r="G157" s="261"/>
      <c r="H157" s="262">
        <f t="shared" si="8"/>
        <v>0</v>
      </c>
      <c r="I157" s="262">
        <f t="shared" si="9"/>
        <v>0</v>
      </c>
      <c r="J157" s="216">
        <v>1</v>
      </c>
      <c r="K157" s="217">
        <f t="shared" si="10"/>
        <v>0</v>
      </c>
    </row>
    <row r="158" spans="1:11" s="36" customFormat="1" ht="11.1" customHeight="1" outlineLevel="1" x14ac:dyDescent="0.2">
      <c r="A158" s="247"/>
      <c r="B158" s="256"/>
      <c r="C158" s="257"/>
      <c r="D158" s="258" t="str">
        <f t="shared" si="11"/>
        <v/>
      </c>
      <c r="E158" s="266"/>
      <c r="F158" s="260"/>
      <c r="G158" s="261"/>
      <c r="H158" s="262">
        <f t="shared" si="8"/>
        <v>0</v>
      </c>
      <c r="I158" s="262">
        <f t="shared" si="9"/>
        <v>0</v>
      </c>
      <c r="J158" s="216">
        <v>1</v>
      </c>
      <c r="K158" s="217">
        <f t="shared" si="10"/>
        <v>0</v>
      </c>
    </row>
    <row r="159" spans="1:11" s="36" customFormat="1" ht="11.1" customHeight="1" outlineLevel="1" x14ac:dyDescent="0.2">
      <c r="A159" s="247"/>
      <c r="B159" s="256"/>
      <c r="C159" s="257"/>
      <c r="D159" s="258" t="str">
        <f t="shared" si="11"/>
        <v/>
      </c>
      <c r="E159" s="266"/>
      <c r="F159" s="260"/>
      <c r="G159" s="261"/>
      <c r="H159" s="262">
        <f t="shared" si="8"/>
        <v>0</v>
      </c>
      <c r="I159" s="262">
        <f t="shared" si="9"/>
        <v>0</v>
      </c>
      <c r="J159" s="216">
        <v>1</v>
      </c>
      <c r="K159" s="217">
        <f t="shared" si="10"/>
        <v>0</v>
      </c>
    </row>
    <row r="160" spans="1:11" s="36" customFormat="1" ht="11.1" customHeight="1" outlineLevel="1" x14ac:dyDescent="0.2">
      <c r="A160" s="247"/>
      <c r="B160" s="256"/>
      <c r="C160" s="257"/>
      <c r="D160" s="258" t="str">
        <f t="shared" si="11"/>
        <v/>
      </c>
      <c r="E160" s="266"/>
      <c r="F160" s="260"/>
      <c r="G160" s="261"/>
      <c r="H160" s="262">
        <f t="shared" si="8"/>
        <v>0</v>
      </c>
      <c r="I160" s="262">
        <f t="shared" si="9"/>
        <v>0</v>
      </c>
      <c r="J160" s="216">
        <v>1</v>
      </c>
      <c r="K160" s="217">
        <f t="shared" si="10"/>
        <v>0</v>
      </c>
    </row>
    <row r="161" spans="1:12" s="36" customFormat="1" ht="11.1" customHeight="1" outlineLevel="1" x14ac:dyDescent="0.2">
      <c r="A161" s="247"/>
      <c r="B161" s="256"/>
      <c r="C161" s="260"/>
      <c r="D161" s="258" t="str">
        <f t="shared" si="11"/>
        <v/>
      </c>
      <c r="E161" s="266"/>
      <c r="F161" s="260"/>
      <c r="G161" s="263"/>
      <c r="H161" s="262">
        <f t="shared" si="8"/>
        <v>0</v>
      </c>
      <c r="I161" s="262">
        <f t="shared" si="9"/>
        <v>0</v>
      </c>
      <c r="J161" s="216">
        <v>1</v>
      </c>
      <c r="K161" s="217">
        <f t="shared" si="10"/>
        <v>0</v>
      </c>
    </row>
    <row r="162" spans="1:12" s="36" customFormat="1" ht="11.1" customHeight="1" outlineLevel="1" x14ac:dyDescent="0.2">
      <c r="A162" s="247"/>
      <c r="B162" s="256"/>
      <c r="C162" s="260"/>
      <c r="D162" s="258" t="str">
        <f t="shared" si="11"/>
        <v/>
      </c>
      <c r="E162" s="266"/>
      <c r="F162" s="260"/>
      <c r="G162" s="263"/>
      <c r="H162" s="262">
        <f t="shared" si="8"/>
        <v>0</v>
      </c>
      <c r="I162" s="262">
        <f t="shared" si="9"/>
        <v>0</v>
      </c>
      <c r="J162" s="216">
        <v>1</v>
      </c>
      <c r="K162" s="217">
        <f t="shared" si="10"/>
        <v>0</v>
      </c>
    </row>
    <row r="163" spans="1:12" s="36" customFormat="1" ht="11.1" customHeight="1" outlineLevel="1" x14ac:dyDescent="0.2">
      <c r="A163" s="247"/>
      <c r="B163" s="256"/>
      <c r="C163" s="260"/>
      <c r="D163" s="258" t="str">
        <f t="shared" si="11"/>
        <v/>
      </c>
      <c r="E163" s="266"/>
      <c r="F163" s="260"/>
      <c r="G163" s="263"/>
      <c r="H163" s="262">
        <f t="shared" si="8"/>
        <v>0</v>
      </c>
      <c r="I163" s="262">
        <f t="shared" si="9"/>
        <v>0</v>
      </c>
      <c r="J163" s="216">
        <v>1</v>
      </c>
      <c r="K163" s="217">
        <f t="shared" si="10"/>
        <v>0</v>
      </c>
    </row>
    <row r="164" spans="1:12" s="36" customFormat="1" ht="11.1" customHeight="1" outlineLevel="1" x14ac:dyDescent="0.2">
      <c r="A164" s="247"/>
      <c r="B164" s="256"/>
      <c r="C164" s="260"/>
      <c r="D164" s="258" t="str">
        <f t="shared" si="11"/>
        <v/>
      </c>
      <c r="E164" s="266"/>
      <c r="F164" s="260"/>
      <c r="G164" s="263"/>
      <c r="H164" s="262">
        <f t="shared" si="8"/>
        <v>0</v>
      </c>
      <c r="I164" s="262">
        <f t="shared" si="9"/>
        <v>0</v>
      </c>
      <c r="J164" s="216">
        <v>1</v>
      </c>
      <c r="K164" s="217">
        <f t="shared" si="10"/>
        <v>0</v>
      </c>
      <c r="L164" s="85"/>
    </row>
    <row r="165" spans="1:12" s="36" customFormat="1" ht="11.1" customHeight="1" outlineLevel="1" x14ac:dyDescent="0.2">
      <c r="A165" s="247"/>
      <c r="B165" s="256"/>
      <c r="C165" s="260"/>
      <c r="D165" s="258" t="str">
        <f t="shared" si="11"/>
        <v/>
      </c>
      <c r="E165" s="266"/>
      <c r="F165" s="260"/>
      <c r="G165" s="263"/>
      <c r="H165" s="262">
        <f t="shared" si="8"/>
        <v>0</v>
      </c>
      <c r="I165" s="262">
        <f t="shared" si="9"/>
        <v>0</v>
      </c>
      <c r="J165" s="216">
        <v>1</v>
      </c>
      <c r="K165" s="217">
        <f t="shared" si="10"/>
        <v>0</v>
      </c>
    </row>
    <row r="166" spans="1:12" s="36" customFormat="1" ht="11.1" customHeight="1" outlineLevel="1" x14ac:dyDescent="0.2">
      <c r="A166" s="247"/>
      <c r="B166" s="256"/>
      <c r="C166" s="260"/>
      <c r="D166" s="258" t="str">
        <f t="shared" si="11"/>
        <v/>
      </c>
      <c r="E166" s="266"/>
      <c r="F166" s="260"/>
      <c r="G166" s="263"/>
      <c r="H166" s="262">
        <f t="shared" si="8"/>
        <v>0</v>
      </c>
      <c r="I166" s="262">
        <f t="shared" si="9"/>
        <v>0</v>
      </c>
      <c r="J166" s="216">
        <v>1</v>
      </c>
      <c r="K166" s="217">
        <f t="shared" si="10"/>
        <v>0</v>
      </c>
    </row>
    <row r="167" spans="1:12" s="36" customFormat="1" ht="11.1" customHeight="1" outlineLevel="1" x14ac:dyDescent="0.2">
      <c r="A167" s="247"/>
      <c r="B167" s="256"/>
      <c r="C167" s="260"/>
      <c r="D167" s="258" t="str">
        <f t="shared" si="11"/>
        <v/>
      </c>
      <c r="E167" s="266"/>
      <c r="F167" s="260"/>
      <c r="G167" s="263"/>
      <c r="H167" s="262">
        <f t="shared" si="8"/>
        <v>0</v>
      </c>
      <c r="I167" s="262">
        <f t="shared" si="9"/>
        <v>0</v>
      </c>
      <c r="J167" s="216">
        <v>1</v>
      </c>
      <c r="K167" s="217">
        <f t="shared" si="10"/>
        <v>0</v>
      </c>
    </row>
    <row r="168" spans="1:12" s="36" customFormat="1" ht="11.1" customHeight="1" outlineLevel="1" x14ac:dyDescent="0.2">
      <c r="A168" s="247"/>
      <c r="B168" s="256"/>
      <c r="C168" s="257"/>
      <c r="D168" s="258" t="str">
        <f t="shared" si="11"/>
        <v/>
      </c>
      <c r="E168" s="266"/>
      <c r="F168" s="260"/>
      <c r="G168" s="261"/>
      <c r="H168" s="262">
        <f t="shared" si="8"/>
        <v>0</v>
      </c>
      <c r="I168" s="262">
        <f t="shared" si="9"/>
        <v>0</v>
      </c>
      <c r="J168" s="216">
        <v>1</v>
      </c>
      <c r="K168" s="217">
        <f t="shared" si="10"/>
        <v>0</v>
      </c>
    </row>
    <row r="169" spans="1:12" s="36" customFormat="1" ht="11.1" customHeight="1" outlineLevel="1" x14ac:dyDescent="0.2">
      <c r="A169" s="247"/>
      <c r="B169" s="256"/>
      <c r="C169" s="257"/>
      <c r="D169" s="258" t="str">
        <f t="shared" si="11"/>
        <v/>
      </c>
      <c r="E169" s="266"/>
      <c r="F169" s="260"/>
      <c r="G169" s="261"/>
      <c r="H169" s="262">
        <f t="shared" si="8"/>
        <v>0</v>
      </c>
      <c r="I169" s="262">
        <f t="shared" si="9"/>
        <v>0</v>
      </c>
      <c r="J169" s="216">
        <v>1</v>
      </c>
      <c r="K169" s="217">
        <f t="shared" si="10"/>
        <v>0</v>
      </c>
    </row>
    <row r="170" spans="1:12" s="36" customFormat="1" ht="11.1" customHeight="1" outlineLevel="1" x14ac:dyDescent="0.2">
      <c r="A170" s="247"/>
      <c r="B170" s="256"/>
      <c r="C170" s="257"/>
      <c r="D170" s="258" t="str">
        <f t="shared" si="11"/>
        <v/>
      </c>
      <c r="E170" s="266"/>
      <c r="F170" s="260"/>
      <c r="G170" s="261"/>
      <c r="H170" s="262">
        <f t="shared" si="8"/>
        <v>0</v>
      </c>
      <c r="I170" s="262">
        <f t="shared" si="9"/>
        <v>0</v>
      </c>
      <c r="J170" s="216">
        <v>1</v>
      </c>
      <c r="K170" s="217">
        <f t="shared" si="10"/>
        <v>0</v>
      </c>
    </row>
    <row r="171" spans="1:12" s="36" customFormat="1" ht="11.1" customHeight="1" outlineLevel="1" x14ac:dyDescent="0.2">
      <c r="A171" s="247"/>
      <c r="B171" s="256"/>
      <c r="C171" s="257"/>
      <c r="D171" s="258" t="str">
        <f t="shared" si="11"/>
        <v/>
      </c>
      <c r="E171" s="266"/>
      <c r="F171" s="260"/>
      <c r="G171" s="263"/>
      <c r="H171" s="262">
        <f t="shared" si="8"/>
        <v>0</v>
      </c>
      <c r="I171" s="262">
        <f t="shared" si="9"/>
        <v>0</v>
      </c>
      <c r="J171" s="216">
        <v>1</v>
      </c>
      <c r="K171" s="217">
        <f t="shared" si="10"/>
        <v>0</v>
      </c>
    </row>
    <row r="172" spans="1:12" s="36" customFormat="1" ht="11.1" customHeight="1" outlineLevel="1" x14ac:dyDescent="0.2">
      <c r="A172" s="247"/>
      <c r="B172" s="256"/>
      <c r="C172" s="257"/>
      <c r="D172" s="258" t="str">
        <f t="shared" si="11"/>
        <v/>
      </c>
      <c r="E172" s="266"/>
      <c r="F172" s="260"/>
      <c r="G172" s="263"/>
      <c r="H172" s="262">
        <f t="shared" si="8"/>
        <v>0</v>
      </c>
      <c r="I172" s="262">
        <f t="shared" si="9"/>
        <v>0</v>
      </c>
      <c r="J172" s="216">
        <v>1</v>
      </c>
      <c r="K172" s="217">
        <f t="shared" si="10"/>
        <v>0</v>
      </c>
    </row>
    <row r="173" spans="1:12" s="36" customFormat="1" ht="11.1" customHeight="1" outlineLevel="1" x14ac:dyDescent="0.2">
      <c r="A173" s="247"/>
      <c r="B173" s="256"/>
      <c r="C173" s="257"/>
      <c r="D173" s="258" t="str">
        <f t="shared" si="11"/>
        <v/>
      </c>
      <c r="E173" s="266"/>
      <c r="F173" s="260"/>
      <c r="G173" s="261"/>
      <c r="H173" s="262">
        <f t="shared" si="8"/>
        <v>0</v>
      </c>
      <c r="I173" s="262">
        <f t="shared" si="9"/>
        <v>0</v>
      </c>
      <c r="J173" s="216">
        <v>1</v>
      </c>
      <c r="K173" s="217">
        <f t="shared" si="10"/>
        <v>0</v>
      </c>
    </row>
    <row r="174" spans="1:12" s="36" customFormat="1" ht="11.1" customHeight="1" outlineLevel="1" x14ac:dyDescent="0.2">
      <c r="A174" s="247"/>
      <c r="B174" s="256"/>
      <c r="C174" s="257"/>
      <c r="D174" s="258" t="str">
        <f t="shared" si="11"/>
        <v/>
      </c>
      <c r="E174" s="266"/>
      <c r="F174" s="260"/>
      <c r="G174" s="261"/>
      <c r="H174" s="262">
        <f t="shared" si="8"/>
        <v>0</v>
      </c>
      <c r="I174" s="262">
        <f t="shared" si="9"/>
        <v>0</v>
      </c>
      <c r="J174" s="216">
        <v>1</v>
      </c>
      <c r="K174" s="217">
        <f t="shared" si="10"/>
        <v>0</v>
      </c>
    </row>
    <row r="175" spans="1:12" s="36" customFormat="1" ht="11.1" customHeight="1" outlineLevel="1" x14ac:dyDescent="0.2">
      <c r="A175" s="247"/>
      <c r="B175" s="256"/>
      <c r="C175" s="257"/>
      <c r="D175" s="258" t="str">
        <f t="shared" si="11"/>
        <v/>
      </c>
      <c r="E175" s="266"/>
      <c r="F175" s="260"/>
      <c r="G175" s="261"/>
      <c r="H175" s="262">
        <f t="shared" si="8"/>
        <v>0</v>
      </c>
      <c r="I175" s="262">
        <f t="shared" si="9"/>
        <v>0</v>
      </c>
      <c r="J175" s="216">
        <v>1</v>
      </c>
      <c r="K175" s="217">
        <f t="shared" si="10"/>
        <v>0</v>
      </c>
    </row>
    <row r="176" spans="1:12" s="36" customFormat="1" ht="11.1" customHeight="1" outlineLevel="1" x14ac:dyDescent="0.2">
      <c r="A176" s="247"/>
      <c r="B176" s="256"/>
      <c r="C176" s="257"/>
      <c r="D176" s="258" t="str">
        <f t="shared" si="11"/>
        <v/>
      </c>
      <c r="E176" s="266"/>
      <c r="F176" s="260"/>
      <c r="G176" s="261"/>
      <c r="H176" s="262">
        <f t="shared" si="8"/>
        <v>0</v>
      </c>
      <c r="I176" s="262">
        <f t="shared" si="9"/>
        <v>0</v>
      </c>
      <c r="J176" s="216">
        <v>1</v>
      </c>
      <c r="K176" s="217">
        <f t="shared" si="10"/>
        <v>0</v>
      </c>
    </row>
    <row r="177" spans="1:12" s="36" customFormat="1" ht="11.1" customHeight="1" outlineLevel="1" x14ac:dyDescent="0.2">
      <c r="A177" s="247"/>
      <c r="B177" s="256"/>
      <c r="C177" s="257"/>
      <c r="D177" s="258" t="str">
        <f t="shared" si="11"/>
        <v/>
      </c>
      <c r="E177" s="266"/>
      <c r="F177" s="260"/>
      <c r="G177" s="263"/>
      <c r="H177" s="262">
        <f t="shared" si="8"/>
        <v>0</v>
      </c>
      <c r="I177" s="262">
        <f t="shared" si="9"/>
        <v>0</v>
      </c>
      <c r="J177" s="216">
        <v>1</v>
      </c>
      <c r="K177" s="217">
        <f t="shared" si="10"/>
        <v>0</v>
      </c>
    </row>
    <row r="178" spans="1:12" s="36" customFormat="1" ht="11.1" customHeight="1" outlineLevel="1" x14ac:dyDescent="0.2">
      <c r="A178" s="247"/>
      <c r="B178" s="256"/>
      <c r="C178" s="257"/>
      <c r="D178" s="258" t="str">
        <f t="shared" si="11"/>
        <v/>
      </c>
      <c r="E178" s="266"/>
      <c r="F178" s="260"/>
      <c r="G178" s="263"/>
      <c r="H178" s="262">
        <f>SUMIF(G178,"&lt;0",G178)</f>
        <v>0</v>
      </c>
      <c r="I178" s="262">
        <f>SUMIF(G178,"&gt;0",G178)</f>
        <v>0</v>
      </c>
      <c r="J178" s="216">
        <v>1</v>
      </c>
      <c r="K178" s="217">
        <f>G178/J178</f>
        <v>0</v>
      </c>
    </row>
    <row r="179" spans="1:12" s="36" customFormat="1" ht="11.1" customHeight="1" outlineLevel="1" x14ac:dyDescent="0.2">
      <c r="A179" s="247"/>
      <c r="B179" s="256"/>
      <c r="C179" s="260"/>
      <c r="D179" s="258" t="str">
        <f t="shared" si="11"/>
        <v/>
      </c>
      <c r="E179" s="266"/>
      <c r="F179" s="260"/>
      <c r="G179" s="263"/>
      <c r="H179" s="262">
        <f t="shared" si="8"/>
        <v>0</v>
      </c>
      <c r="I179" s="262">
        <f t="shared" si="9"/>
        <v>0</v>
      </c>
      <c r="J179" s="216">
        <v>1</v>
      </c>
      <c r="K179" s="217">
        <f t="shared" si="10"/>
        <v>0</v>
      </c>
    </row>
    <row r="180" spans="1:12" s="36" customFormat="1" ht="11.1" customHeight="1" outlineLevel="1" x14ac:dyDescent="0.2">
      <c r="A180" s="247"/>
      <c r="B180" s="256"/>
      <c r="C180" s="257"/>
      <c r="D180" s="258" t="str">
        <f t="shared" si="11"/>
        <v/>
      </c>
      <c r="E180" s="266"/>
      <c r="F180" s="260"/>
      <c r="G180" s="263"/>
      <c r="H180" s="262">
        <f t="shared" si="8"/>
        <v>0</v>
      </c>
      <c r="I180" s="262">
        <f t="shared" si="9"/>
        <v>0</v>
      </c>
      <c r="J180" s="216">
        <v>1</v>
      </c>
      <c r="K180" s="217">
        <f t="shared" si="10"/>
        <v>0</v>
      </c>
    </row>
    <row r="181" spans="1:12" s="36" customFormat="1" ht="11.1" customHeight="1" outlineLevel="1" x14ac:dyDescent="0.2">
      <c r="A181" s="247"/>
      <c r="B181" s="256"/>
      <c r="C181" s="257"/>
      <c r="D181" s="258" t="str">
        <f t="shared" si="11"/>
        <v/>
      </c>
      <c r="E181" s="266"/>
      <c r="F181" s="260"/>
      <c r="G181" s="261"/>
      <c r="H181" s="262">
        <f t="shared" si="8"/>
        <v>0</v>
      </c>
      <c r="I181" s="262">
        <f t="shared" si="9"/>
        <v>0</v>
      </c>
      <c r="J181" s="216">
        <v>1</v>
      </c>
      <c r="K181" s="217">
        <f t="shared" si="10"/>
        <v>0</v>
      </c>
    </row>
    <row r="182" spans="1:12" s="36" customFormat="1" ht="11.1" customHeight="1" outlineLevel="1" x14ac:dyDescent="0.2">
      <c r="A182" s="247"/>
      <c r="B182" s="256"/>
      <c r="C182" s="260"/>
      <c r="D182" s="258" t="str">
        <f t="shared" si="11"/>
        <v/>
      </c>
      <c r="E182" s="266"/>
      <c r="F182" s="260"/>
      <c r="G182" s="263"/>
      <c r="H182" s="262">
        <f t="shared" si="8"/>
        <v>0</v>
      </c>
      <c r="I182" s="262">
        <f t="shared" si="9"/>
        <v>0</v>
      </c>
      <c r="J182" s="216">
        <v>1</v>
      </c>
      <c r="K182" s="217">
        <f t="shared" si="10"/>
        <v>0</v>
      </c>
      <c r="L182" s="100"/>
    </row>
    <row r="183" spans="1:12" s="36" customFormat="1" ht="11.1" customHeight="1" outlineLevel="1" x14ac:dyDescent="0.2">
      <c r="A183" s="247"/>
      <c r="B183" s="272"/>
      <c r="C183" s="257"/>
      <c r="D183" s="258" t="str">
        <f t="shared" si="11"/>
        <v/>
      </c>
      <c r="E183" s="266"/>
      <c r="F183" s="260"/>
      <c r="G183" s="263"/>
      <c r="H183" s="262">
        <f t="shared" si="8"/>
        <v>0</v>
      </c>
      <c r="I183" s="262">
        <f t="shared" si="9"/>
        <v>0</v>
      </c>
      <c r="J183" s="216">
        <v>1</v>
      </c>
      <c r="K183" s="217">
        <f t="shared" si="10"/>
        <v>0</v>
      </c>
    </row>
    <row r="184" spans="1:12" s="36" customFormat="1" ht="11.1" customHeight="1" outlineLevel="1" x14ac:dyDescent="0.2">
      <c r="A184" s="247"/>
      <c r="B184" s="273"/>
      <c r="C184" s="274"/>
      <c r="D184" s="258" t="str">
        <f t="shared" si="11"/>
        <v/>
      </c>
      <c r="E184" s="275"/>
      <c r="F184" s="276"/>
      <c r="G184" s="277"/>
      <c r="H184" s="278">
        <f t="shared" si="8"/>
        <v>0</v>
      </c>
      <c r="I184" s="278">
        <f t="shared" si="9"/>
        <v>0</v>
      </c>
      <c r="J184" s="37">
        <v>1</v>
      </c>
      <c r="K184" s="38">
        <f t="shared" si="10"/>
        <v>0</v>
      </c>
    </row>
    <row r="185" spans="1:12" s="36" customFormat="1" ht="11.1" customHeight="1" outlineLevel="1" x14ac:dyDescent="0.2">
      <c r="A185" s="247"/>
      <c r="B185" s="273"/>
      <c r="C185" s="276"/>
      <c r="D185" s="258" t="str">
        <f t="shared" si="11"/>
        <v/>
      </c>
      <c r="E185" s="275"/>
      <c r="F185" s="276"/>
      <c r="G185" s="279"/>
      <c r="H185" s="278">
        <f t="shared" si="8"/>
        <v>0</v>
      </c>
      <c r="I185" s="278">
        <f t="shared" si="9"/>
        <v>0</v>
      </c>
      <c r="J185" s="37">
        <v>1</v>
      </c>
      <c r="K185" s="38">
        <f t="shared" si="10"/>
        <v>0</v>
      </c>
    </row>
    <row r="186" spans="1:12" s="36" customFormat="1" ht="11.1" customHeight="1" outlineLevel="1" x14ac:dyDescent="0.2">
      <c r="A186" s="247"/>
      <c r="B186" s="273"/>
      <c r="C186" s="276"/>
      <c r="D186" s="258" t="str">
        <f t="shared" si="11"/>
        <v/>
      </c>
      <c r="E186" s="275"/>
      <c r="F186" s="276"/>
      <c r="G186" s="279"/>
      <c r="H186" s="278">
        <f t="shared" si="8"/>
        <v>0</v>
      </c>
      <c r="I186" s="278">
        <f t="shared" si="9"/>
        <v>0</v>
      </c>
      <c r="J186" s="37">
        <v>1</v>
      </c>
      <c r="K186" s="38">
        <f t="shared" si="10"/>
        <v>0</v>
      </c>
    </row>
    <row r="187" spans="1:12" s="36" customFormat="1" ht="11.1" customHeight="1" outlineLevel="1" x14ac:dyDescent="0.2">
      <c r="A187" s="247"/>
      <c r="B187" s="273"/>
      <c r="C187" s="276"/>
      <c r="D187" s="258" t="str">
        <f t="shared" si="11"/>
        <v/>
      </c>
      <c r="E187" s="275"/>
      <c r="F187" s="276"/>
      <c r="G187" s="279"/>
      <c r="H187" s="278">
        <f t="shared" si="8"/>
        <v>0</v>
      </c>
      <c r="I187" s="278">
        <f t="shared" si="9"/>
        <v>0</v>
      </c>
      <c r="J187" s="37">
        <v>1</v>
      </c>
      <c r="K187" s="38">
        <f t="shared" si="10"/>
        <v>0</v>
      </c>
    </row>
    <row r="188" spans="1:12" s="36" customFormat="1" ht="11.1" customHeight="1" outlineLevel="1" x14ac:dyDescent="0.2">
      <c r="A188" s="247"/>
      <c r="B188" s="273"/>
      <c r="C188" s="276"/>
      <c r="D188" s="258" t="str">
        <f t="shared" si="11"/>
        <v/>
      </c>
      <c r="E188" s="275"/>
      <c r="F188" s="276"/>
      <c r="G188" s="279"/>
      <c r="H188" s="278">
        <f t="shared" si="8"/>
        <v>0</v>
      </c>
      <c r="I188" s="278">
        <f t="shared" si="9"/>
        <v>0</v>
      </c>
      <c r="J188" s="37">
        <v>1</v>
      </c>
      <c r="K188" s="38">
        <f t="shared" si="10"/>
        <v>0</v>
      </c>
    </row>
    <row r="189" spans="1:12" s="36" customFormat="1" ht="11.1" customHeight="1" outlineLevel="1" x14ac:dyDescent="0.2">
      <c r="A189" s="247"/>
      <c r="B189" s="273"/>
      <c r="C189" s="274"/>
      <c r="D189" s="258" t="str">
        <f t="shared" si="11"/>
        <v/>
      </c>
      <c r="E189" s="275"/>
      <c r="F189" s="276"/>
      <c r="G189" s="277"/>
      <c r="H189" s="278">
        <f t="shared" si="8"/>
        <v>0</v>
      </c>
      <c r="I189" s="278">
        <f t="shared" si="9"/>
        <v>0</v>
      </c>
      <c r="J189" s="37">
        <v>1</v>
      </c>
      <c r="K189" s="38">
        <f t="shared" si="10"/>
        <v>0</v>
      </c>
    </row>
    <row r="190" spans="1:12" s="36" customFormat="1" ht="11.1" customHeight="1" outlineLevel="1" x14ac:dyDescent="0.2">
      <c r="A190" s="247"/>
      <c r="B190" s="273"/>
      <c r="C190" s="276"/>
      <c r="D190" s="258" t="str">
        <f t="shared" si="11"/>
        <v/>
      </c>
      <c r="E190" s="275"/>
      <c r="F190" s="276"/>
      <c r="G190" s="279"/>
      <c r="H190" s="278">
        <f t="shared" si="8"/>
        <v>0</v>
      </c>
      <c r="I190" s="278">
        <f t="shared" si="9"/>
        <v>0</v>
      </c>
      <c r="J190" s="37">
        <v>1</v>
      </c>
      <c r="K190" s="38">
        <f t="shared" si="10"/>
        <v>0</v>
      </c>
    </row>
    <row r="191" spans="1:12" s="36" customFormat="1" ht="11.1" customHeight="1" outlineLevel="1" x14ac:dyDescent="0.2">
      <c r="A191" s="247"/>
      <c r="B191" s="273"/>
      <c r="C191" s="274"/>
      <c r="D191" s="258" t="str">
        <f t="shared" si="11"/>
        <v/>
      </c>
      <c r="E191" s="275"/>
      <c r="F191" s="276"/>
      <c r="G191" s="279"/>
      <c r="H191" s="278">
        <f t="shared" si="8"/>
        <v>0</v>
      </c>
      <c r="I191" s="278">
        <f t="shared" si="9"/>
        <v>0</v>
      </c>
      <c r="J191" s="37">
        <v>1</v>
      </c>
      <c r="K191" s="38">
        <f t="shared" si="10"/>
        <v>0</v>
      </c>
    </row>
    <row r="192" spans="1:12" s="36" customFormat="1" ht="11.1" customHeight="1" outlineLevel="1" x14ac:dyDescent="0.2">
      <c r="A192" s="247"/>
      <c r="B192" s="273"/>
      <c r="C192" s="276"/>
      <c r="D192" s="258" t="str">
        <f t="shared" si="11"/>
        <v/>
      </c>
      <c r="E192" s="275"/>
      <c r="F192" s="276"/>
      <c r="G192" s="279"/>
      <c r="H192" s="278">
        <f t="shared" si="8"/>
        <v>0</v>
      </c>
      <c r="I192" s="278">
        <f t="shared" si="9"/>
        <v>0</v>
      </c>
      <c r="J192" s="37">
        <v>1</v>
      </c>
      <c r="K192" s="38">
        <f t="shared" si="10"/>
        <v>0</v>
      </c>
    </row>
    <row r="193" spans="1:14" s="36" customFormat="1" ht="11.1" customHeight="1" outlineLevel="1" x14ac:dyDescent="0.2">
      <c r="A193" s="247"/>
      <c r="B193" s="273"/>
      <c r="C193" s="274"/>
      <c r="D193" s="258" t="str">
        <f t="shared" si="11"/>
        <v/>
      </c>
      <c r="E193" s="275"/>
      <c r="F193" s="276"/>
      <c r="G193" s="279"/>
      <c r="H193" s="278">
        <f t="shared" si="8"/>
        <v>0</v>
      </c>
      <c r="I193" s="278">
        <f t="shared" si="9"/>
        <v>0</v>
      </c>
      <c r="J193" s="37">
        <v>1</v>
      </c>
      <c r="K193" s="38">
        <f t="shared" si="10"/>
        <v>0</v>
      </c>
    </row>
    <row r="194" spans="1:14" s="36" customFormat="1" ht="11.1" customHeight="1" outlineLevel="1" x14ac:dyDescent="0.2">
      <c r="A194" s="247"/>
      <c r="B194" s="273"/>
      <c r="C194" s="276"/>
      <c r="D194" s="258" t="str">
        <f t="shared" si="11"/>
        <v/>
      </c>
      <c r="E194" s="275"/>
      <c r="F194" s="276"/>
      <c r="G194" s="279"/>
      <c r="H194" s="278">
        <f t="shared" si="8"/>
        <v>0</v>
      </c>
      <c r="I194" s="278">
        <f t="shared" si="9"/>
        <v>0</v>
      </c>
      <c r="J194" s="37">
        <v>1</v>
      </c>
      <c r="K194" s="38">
        <f t="shared" si="10"/>
        <v>0</v>
      </c>
    </row>
    <row r="195" spans="1:14" s="36" customFormat="1" ht="11.1" customHeight="1" outlineLevel="1" x14ac:dyDescent="0.2">
      <c r="A195" s="247"/>
      <c r="B195" s="273"/>
      <c r="C195" s="274"/>
      <c r="D195" s="258" t="str">
        <f t="shared" si="11"/>
        <v/>
      </c>
      <c r="E195" s="275"/>
      <c r="F195" s="276"/>
      <c r="G195" s="277"/>
      <c r="H195" s="278">
        <f t="shared" si="8"/>
        <v>0</v>
      </c>
      <c r="I195" s="278">
        <f t="shared" si="9"/>
        <v>0</v>
      </c>
      <c r="J195" s="37">
        <v>1</v>
      </c>
      <c r="K195" s="38">
        <f t="shared" si="10"/>
        <v>0</v>
      </c>
    </row>
    <row r="196" spans="1:14" s="36" customFormat="1" ht="12" customHeight="1" outlineLevel="1" x14ac:dyDescent="0.2">
      <c r="A196" s="247"/>
      <c r="B196" s="273"/>
      <c r="C196" s="276"/>
      <c r="D196" s="258" t="str">
        <f t="shared" si="11"/>
        <v/>
      </c>
      <c r="E196" s="275"/>
      <c r="F196" s="276"/>
      <c r="G196" s="279"/>
      <c r="H196" s="278">
        <f t="shared" si="8"/>
        <v>0</v>
      </c>
      <c r="I196" s="278">
        <f t="shared" si="9"/>
        <v>0</v>
      </c>
      <c r="J196" s="37">
        <v>1</v>
      </c>
      <c r="K196" s="38">
        <f t="shared" si="10"/>
        <v>0</v>
      </c>
    </row>
    <row r="197" spans="1:14" s="36" customFormat="1" ht="12" customHeight="1" outlineLevel="1" x14ac:dyDescent="0.2">
      <c r="A197" s="247"/>
      <c r="B197" s="273"/>
      <c r="C197" s="276"/>
      <c r="D197" s="258" t="str">
        <f t="shared" si="11"/>
        <v/>
      </c>
      <c r="E197" s="275"/>
      <c r="F197" s="276"/>
      <c r="G197" s="279"/>
      <c r="H197" s="278">
        <f t="shared" si="8"/>
        <v>0</v>
      </c>
      <c r="I197" s="278">
        <f t="shared" si="9"/>
        <v>0</v>
      </c>
      <c r="J197" s="37">
        <v>1</v>
      </c>
      <c r="K197" s="38">
        <f t="shared" si="10"/>
        <v>0</v>
      </c>
    </row>
    <row r="198" spans="1:14" s="36" customFormat="1" ht="12" customHeight="1" outlineLevel="1" x14ac:dyDescent="0.2">
      <c r="A198" s="247"/>
      <c r="B198" s="273"/>
      <c r="C198" s="274"/>
      <c r="D198" s="258" t="str">
        <f t="shared" si="11"/>
        <v/>
      </c>
      <c r="E198" s="275"/>
      <c r="F198" s="276"/>
      <c r="G198" s="279"/>
      <c r="H198" s="278">
        <f t="shared" ref="H198:H261" si="12">SUMIF(G198,"&lt;0",G198)</f>
        <v>0</v>
      </c>
      <c r="I198" s="278">
        <f t="shared" ref="I198:I261" si="13">SUMIF(G198,"&gt;0",G198)</f>
        <v>0</v>
      </c>
      <c r="J198" s="37">
        <v>1</v>
      </c>
      <c r="K198" s="38">
        <f t="shared" ref="K198:K261" si="14">G198/J198</f>
        <v>0</v>
      </c>
    </row>
    <row r="199" spans="1:14" s="36" customFormat="1" ht="12" customHeight="1" outlineLevel="1" x14ac:dyDescent="0.2">
      <c r="A199" s="247"/>
      <c r="B199" s="280"/>
      <c r="C199" s="281"/>
      <c r="D199" s="258" t="str">
        <f t="shared" si="11"/>
        <v/>
      </c>
      <c r="E199" s="275"/>
      <c r="F199" s="276"/>
      <c r="G199" s="279"/>
      <c r="H199" s="278">
        <f t="shared" si="12"/>
        <v>0</v>
      </c>
      <c r="I199" s="278">
        <f t="shared" si="13"/>
        <v>0</v>
      </c>
      <c r="J199" s="37">
        <v>1</v>
      </c>
      <c r="K199" s="38">
        <f t="shared" si="14"/>
        <v>0</v>
      </c>
    </row>
    <row r="200" spans="1:14" s="36" customFormat="1" ht="12" customHeight="1" outlineLevel="1" x14ac:dyDescent="0.2">
      <c r="A200" s="247"/>
      <c r="B200" s="273"/>
      <c r="C200" s="274"/>
      <c r="D200" s="258" t="str">
        <f t="shared" si="11"/>
        <v/>
      </c>
      <c r="E200" s="275"/>
      <c r="F200" s="276"/>
      <c r="G200" s="279"/>
      <c r="H200" s="278">
        <f t="shared" si="12"/>
        <v>0</v>
      </c>
      <c r="I200" s="278">
        <f t="shared" si="13"/>
        <v>0</v>
      </c>
      <c r="J200" s="37">
        <v>1</v>
      </c>
      <c r="K200" s="38">
        <f t="shared" si="14"/>
        <v>0</v>
      </c>
    </row>
    <row r="201" spans="1:14" s="36" customFormat="1" ht="12" customHeight="1" outlineLevel="1" x14ac:dyDescent="0.2">
      <c r="A201" s="247"/>
      <c r="B201" s="273"/>
      <c r="C201" s="274"/>
      <c r="D201" s="258" t="str">
        <f t="shared" si="11"/>
        <v/>
      </c>
      <c r="E201" s="275"/>
      <c r="F201" s="276"/>
      <c r="G201" s="277"/>
      <c r="H201" s="278">
        <f>SUMIF(G201,"&lt;0",G201)</f>
        <v>0</v>
      </c>
      <c r="I201" s="278">
        <f t="shared" si="13"/>
        <v>0</v>
      </c>
      <c r="J201" s="37">
        <v>1</v>
      </c>
      <c r="K201" s="38">
        <f t="shared" si="14"/>
        <v>0</v>
      </c>
    </row>
    <row r="202" spans="1:14" s="36" customFormat="1" ht="12" customHeight="1" outlineLevel="1" x14ac:dyDescent="0.2">
      <c r="A202" s="247"/>
      <c r="B202" s="273"/>
      <c r="C202" s="274"/>
      <c r="D202" s="258" t="str">
        <f t="shared" ref="D202:D265" si="15">IF(ISBLANK(C202),"",VLOOKUP(C202,ACCCODES,2,FALSE))</f>
        <v/>
      </c>
      <c r="E202" s="275"/>
      <c r="F202" s="276"/>
      <c r="G202" s="277"/>
      <c r="H202" s="278">
        <f t="shared" si="12"/>
        <v>0</v>
      </c>
      <c r="I202" s="278">
        <f t="shared" si="13"/>
        <v>0</v>
      </c>
      <c r="J202" s="37">
        <v>1</v>
      </c>
      <c r="K202" s="38">
        <f t="shared" si="14"/>
        <v>0</v>
      </c>
      <c r="N202" s="66"/>
    </row>
    <row r="203" spans="1:14" s="36" customFormat="1" ht="12" customHeight="1" outlineLevel="1" x14ac:dyDescent="0.2">
      <c r="A203" s="247"/>
      <c r="B203" s="273"/>
      <c r="C203" s="274"/>
      <c r="D203" s="258" t="str">
        <f t="shared" si="15"/>
        <v/>
      </c>
      <c r="E203" s="275"/>
      <c r="F203" s="276"/>
      <c r="G203" s="277"/>
      <c r="H203" s="278">
        <f t="shared" si="12"/>
        <v>0</v>
      </c>
      <c r="I203" s="278">
        <f t="shared" si="13"/>
        <v>0</v>
      </c>
      <c r="J203" s="37">
        <v>1</v>
      </c>
      <c r="K203" s="38">
        <f t="shared" si="14"/>
        <v>0</v>
      </c>
      <c r="N203" s="66"/>
    </row>
    <row r="204" spans="1:14" s="36" customFormat="1" ht="11.1" customHeight="1" outlineLevel="1" x14ac:dyDescent="0.2">
      <c r="A204" s="247"/>
      <c r="B204" s="273"/>
      <c r="C204" s="276"/>
      <c r="D204" s="258" t="str">
        <f t="shared" si="15"/>
        <v/>
      </c>
      <c r="E204" s="275"/>
      <c r="F204" s="276"/>
      <c r="G204" s="279"/>
      <c r="H204" s="278">
        <f t="shared" si="12"/>
        <v>0</v>
      </c>
      <c r="I204" s="278">
        <f t="shared" si="13"/>
        <v>0</v>
      </c>
      <c r="J204" s="37">
        <v>1</v>
      </c>
      <c r="K204" s="38">
        <f t="shared" si="14"/>
        <v>0</v>
      </c>
      <c r="L204" s="100"/>
      <c r="N204" s="66"/>
    </row>
    <row r="205" spans="1:14" s="36" customFormat="1" ht="11.1" customHeight="1" outlineLevel="1" x14ac:dyDescent="0.2">
      <c r="A205" s="247"/>
      <c r="B205" s="273"/>
      <c r="C205" s="276"/>
      <c r="D205" s="258" t="str">
        <f t="shared" si="15"/>
        <v/>
      </c>
      <c r="E205" s="275"/>
      <c r="F205" s="276"/>
      <c r="G205" s="279"/>
      <c r="H205" s="278">
        <f t="shared" si="12"/>
        <v>0</v>
      </c>
      <c r="I205" s="278">
        <f t="shared" si="13"/>
        <v>0</v>
      </c>
      <c r="J205" s="37">
        <v>1</v>
      </c>
      <c r="K205" s="38">
        <f t="shared" si="14"/>
        <v>0</v>
      </c>
      <c r="L205" s="100"/>
      <c r="N205" s="66"/>
    </row>
    <row r="206" spans="1:14" s="36" customFormat="1" ht="11.1" customHeight="1" outlineLevel="1" x14ac:dyDescent="0.2">
      <c r="A206" s="247"/>
      <c r="B206" s="273"/>
      <c r="C206" s="276"/>
      <c r="D206" s="258" t="str">
        <f t="shared" si="15"/>
        <v/>
      </c>
      <c r="E206" s="275"/>
      <c r="F206" s="276"/>
      <c r="G206" s="279"/>
      <c r="H206" s="278">
        <f t="shared" si="12"/>
        <v>0</v>
      </c>
      <c r="I206" s="278">
        <f t="shared" si="13"/>
        <v>0</v>
      </c>
      <c r="J206" s="37">
        <v>1</v>
      </c>
      <c r="K206" s="38">
        <f t="shared" si="14"/>
        <v>0</v>
      </c>
      <c r="L206" s="103"/>
      <c r="N206" s="66"/>
    </row>
    <row r="207" spans="1:14" s="36" customFormat="1" ht="11.1" customHeight="1" outlineLevel="1" x14ac:dyDescent="0.2">
      <c r="A207" s="247"/>
      <c r="B207" s="273"/>
      <c r="C207" s="276"/>
      <c r="D207" s="258" t="str">
        <f t="shared" si="15"/>
        <v/>
      </c>
      <c r="E207" s="275"/>
      <c r="F207" s="276"/>
      <c r="G207" s="279"/>
      <c r="H207" s="278">
        <f t="shared" si="12"/>
        <v>0</v>
      </c>
      <c r="I207" s="278">
        <f t="shared" si="13"/>
        <v>0</v>
      </c>
      <c r="J207" s="37">
        <v>1</v>
      </c>
      <c r="K207" s="38">
        <f t="shared" si="14"/>
        <v>0</v>
      </c>
      <c r="L207" s="103"/>
      <c r="N207" s="66"/>
    </row>
    <row r="208" spans="1:14" s="36" customFormat="1" ht="10.5" customHeight="1" outlineLevel="1" x14ac:dyDescent="0.2">
      <c r="A208" s="247"/>
      <c r="B208" s="273"/>
      <c r="C208" s="274"/>
      <c r="D208" s="258" t="str">
        <f t="shared" si="15"/>
        <v/>
      </c>
      <c r="E208" s="275"/>
      <c r="F208" s="276"/>
      <c r="G208" s="277"/>
      <c r="H208" s="278">
        <f t="shared" si="12"/>
        <v>0</v>
      </c>
      <c r="I208" s="278">
        <f t="shared" si="13"/>
        <v>0</v>
      </c>
      <c r="J208" s="37">
        <v>1</v>
      </c>
      <c r="K208" s="38">
        <f t="shared" si="14"/>
        <v>0</v>
      </c>
      <c r="L208" s="103"/>
      <c r="N208" s="66"/>
    </row>
    <row r="209" spans="1:14" s="36" customFormat="1" ht="11.1" customHeight="1" outlineLevel="1" x14ac:dyDescent="0.2">
      <c r="A209" s="247"/>
      <c r="B209" s="273"/>
      <c r="C209" s="274"/>
      <c r="D209" s="258" t="str">
        <f t="shared" si="15"/>
        <v/>
      </c>
      <c r="E209" s="275"/>
      <c r="F209" s="276"/>
      <c r="G209" s="277"/>
      <c r="H209" s="278">
        <f t="shared" si="12"/>
        <v>0</v>
      </c>
      <c r="I209" s="278">
        <f t="shared" si="13"/>
        <v>0</v>
      </c>
      <c r="J209" s="37">
        <v>1</v>
      </c>
      <c r="K209" s="38">
        <f t="shared" si="14"/>
        <v>0</v>
      </c>
      <c r="N209" s="66"/>
    </row>
    <row r="210" spans="1:14" s="36" customFormat="1" ht="11.1" customHeight="1" outlineLevel="1" x14ac:dyDescent="0.2">
      <c r="A210" s="247"/>
      <c r="B210" s="273"/>
      <c r="C210" s="276"/>
      <c r="D210" s="258" t="str">
        <f t="shared" si="15"/>
        <v/>
      </c>
      <c r="E210" s="275"/>
      <c r="F210" s="276"/>
      <c r="G210" s="279"/>
      <c r="H210" s="278">
        <f t="shared" si="12"/>
        <v>0</v>
      </c>
      <c r="I210" s="278">
        <f t="shared" si="13"/>
        <v>0</v>
      </c>
      <c r="J210" s="37">
        <v>1</v>
      </c>
      <c r="K210" s="38">
        <f t="shared" si="14"/>
        <v>0</v>
      </c>
    </row>
    <row r="211" spans="1:14" s="36" customFormat="1" ht="11.1" customHeight="1" outlineLevel="1" x14ac:dyDescent="0.2">
      <c r="A211" s="247"/>
      <c r="B211" s="273"/>
      <c r="C211" s="276"/>
      <c r="D211" s="258" t="str">
        <f t="shared" si="15"/>
        <v/>
      </c>
      <c r="E211" s="275"/>
      <c r="F211" s="276"/>
      <c r="G211" s="279"/>
      <c r="H211" s="278">
        <f t="shared" si="12"/>
        <v>0</v>
      </c>
      <c r="I211" s="278">
        <f t="shared" si="13"/>
        <v>0</v>
      </c>
      <c r="J211" s="37">
        <v>1</v>
      </c>
      <c r="K211" s="38">
        <f t="shared" si="14"/>
        <v>0</v>
      </c>
    </row>
    <row r="212" spans="1:14" s="36" customFormat="1" ht="11.1" customHeight="1" outlineLevel="1" x14ac:dyDescent="0.2">
      <c r="A212" s="247"/>
      <c r="B212" s="273"/>
      <c r="C212" s="276"/>
      <c r="D212" s="258" t="str">
        <f t="shared" si="15"/>
        <v/>
      </c>
      <c r="E212" s="275"/>
      <c r="F212" s="276"/>
      <c r="G212" s="279"/>
      <c r="H212" s="278">
        <f t="shared" si="12"/>
        <v>0</v>
      </c>
      <c r="I212" s="278">
        <f t="shared" si="13"/>
        <v>0</v>
      </c>
      <c r="J212" s="37">
        <v>1</v>
      </c>
      <c r="K212" s="38">
        <f t="shared" si="14"/>
        <v>0</v>
      </c>
    </row>
    <row r="213" spans="1:14" s="36" customFormat="1" ht="11.1" customHeight="1" outlineLevel="1" x14ac:dyDescent="0.2">
      <c r="A213" s="247"/>
      <c r="B213" s="273"/>
      <c r="C213" s="274"/>
      <c r="D213" s="258" t="str">
        <f t="shared" si="15"/>
        <v/>
      </c>
      <c r="E213" s="275"/>
      <c r="F213" s="276"/>
      <c r="G213" s="277"/>
      <c r="H213" s="278">
        <f t="shared" si="12"/>
        <v>0</v>
      </c>
      <c r="I213" s="278">
        <f t="shared" si="13"/>
        <v>0</v>
      </c>
      <c r="J213" s="37">
        <v>1</v>
      </c>
      <c r="K213" s="38">
        <f t="shared" si="14"/>
        <v>0</v>
      </c>
    </row>
    <row r="214" spans="1:14" s="36" customFormat="1" ht="11.1" customHeight="1" outlineLevel="1" x14ac:dyDescent="0.2">
      <c r="A214" s="247"/>
      <c r="B214" s="273"/>
      <c r="C214" s="274"/>
      <c r="D214" s="258" t="str">
        <f t="shared" si="15"/>
        <v/>
      </c>
      <c r="E214" s="275"/>
      <c r="F214" s="276"/>
      <c r="G214" s="279"/>
      <c r="H214" s="278">
        <f t="shared" si="12"/>
        <v>0</v>
      </c>
      <c r="I214" s="278">
        <f t="shared" si="13"/>
        <v>0</v>
      </c>
      <c r="J214" s="37">
        <v>1</v>
      </c>
      <c r="K214" s="38">
        <f t="shared" si="14"/>
        <v>0</v>
      </c>
    </row>
    <row r="215" spans="1:14" s="36" customFormat="1" ht="11.1" customHeight="1" outlineLevel="1" x14ac:dyDescent="0.2">
      <c r="A215" s="247"/>
      <c r="B215" s="273"/>
      <c r="C215" s="274"/>
      <c r="D215" s="258" t="str">
        <f t="shared" si="15"/>
        <v/>
      </c>
      <c r="E215" s="275"/>
      <c r="F215" s="276"/>
      <c r="G215" s="279"/>
      <c r="H215" s="278">
        <f t="shared" si="12"/>
        <v>0</v>
      </c>
      <c r="I215" s="278">
        <f t="shared" si="13"/>
        <v>0</v>
      </c>
      <c r="J215" s="37">
        <v>1</v>
      </c>
      <c r="K215" s="38">
        <f t="shared" si="14"/>
        <v>0</v>
      </c>
    </row>
    <row r="216" spans="1:14" s="36" customFormat="1" ht="11.1" customHeight="1" outlineLevel="1" x14ac:dyDescent="0.2">
      <c r="A216" s="247"/>
      <c r="B216" s="273"/>
      <c r="C216" s="274"/>
      <c r="D216" s="258" t="str">
        <f t="shared" si="15"/>
        <v/>
      </c>
      <c r="E216" s="275"/>
      <c r="F216" s="276"/>
      <c r="G216" s="277"/>
      <c r="H216" s="278">
        <f t="shared" si="12"/>
        <v>0</v>
      </c>
      <c r="I216" s="278">
        <f t="shared" si="13"/>
        <v>0</v>
      </c>
      <c r="J216" s="37">
        <v>1</v>
      </c>
      <c r="K216" s="38">
        <f t="shared" si="14"/>
        <v>0</v>
      </c>
    </row>
    <row r="217" spans="1:14" s="36" customFormat="1" ht="11.1" customHeight="1" outlineLevel="1" x14ac:dyDescent="0.2">
      <c r="A217" s="247"/>
      <c r="B217" s="273"/>
      <c r="C217" s="276"/>
      <c r="D217" s="258" t="str">
        <f t="shared" si="15"/>
        <v/>
      </c>
      <c r="E217" s="275"/>
      <c r="F217" s="276"/>
      <c r="G217" s="279"/>
      <c r="H217" s="278">
        <f t="shared" si="12"/>
        <v>0</v>
      </c>
      <c r="I217" s="278">
        <f t="shared" si="13"/>
        <v>0</v>
      </c>
      <c r="J217" s="37">
        <v>1</v>
      </c>
      <c r="K217" s="38">
        <f t="shared" si="14"/>
        <v>0</v>
      </c>
    </row>
    <row r="218" spans="1:14" s="36" customFormat="1" ht="11.1" customHeight="1" outlineLevel="1" x14ac:dyDescent="0.2">
      <c r="A218" s="247"/>
      <c r="B218" s="273"/>
      <c r="C218" s="276"/>
      <c r="D218" s="258" t="str">
        <f t="shared" si="15"/>
        <v/>
      </c>
      <c r="E218" s="275"/>
      <c r="F218" s="276"/>
      <c r="G218" s="279"/>
      <c r="H218" s="278">
        <f t="shared" si="12"/>
        <v>0</v>
      </c>
      <c r="I218" s="278">
        <f t="shared" si="13"/>
        <v>0</v>
      </c>
      <c r="J218" s="37">
        <v>1</v>
      </c>
      <c r="K218" s="38">
        <f t="shared" si="14"/>
        <v>0</v>
      </c>
    </row>
    <row r="219" spans="1:14" s="36" customFormat="1" ht="11.1" customHeight="1" outlineLevel="1" x14ac:dyDescent="0.2">
      <c r="A219" s="247"/>
      <c r="B219" s="273"/>
      <c r="C219" s="276"/>
      <c r="D219" s="258" t="str">
        <f t="shared" si="15"/>
        <v/>
      </c>
      <c r="E219" s="275"/>
      <c r="F219" s="276"/>
      <c r="G219" s="279"/>
      <c r="H219" s="278">
        <f t="shared" si="12"/>
        <v>0</v>
      </c>
      <c r="I219" s="278">
        <f t="shared" si="13"/>
        <v>0</v>
      </c>
      <c r="J219" s="37">
        <v>1</v>
      </c>
      <c r="K219" s="38">
        <f t="shared" si="14"/>
        <v>0</v>
      </c>
    </row>
    <row r="220" spans="1:14" s="36" customFormat="1" ht="11.1" customHeight="1" outlineLevel="1" x14ac:dyDescent="0.2">
      <c r="A220" s="247"/>
      <c r="B220" s="273"/>
      <c r="C220" s="274"/>
      <c r="D220" s="258" t="str">
        <f t="shared" si="15"/>
        <v/>
      </c>
      <c r="E220" s="275"/>
      <c r="F220" s="276"/>
      <c r="G220" s="277"/>
      <c r="H220" s="278">
        <f t="shared" si="12"/>
        <v>0</v>
      </c>
      <c r="I220" s="278">
        <f t="shared" si="13"/>
        <v>0</v>
      </c>
      <c r="J220" s="37">
        <v>1</v>
      </c>
      <c r="K220" s="38">
        <f t="shared" si="14"/>
        <v>0</v>
      </c>
    </row>
    <row r="221" spans="1:14" s="36" customFormat="1" ht="11.1" customHeight="1" x14ac:dyDescent="0.2">
      <c r="A221" s="247"/>
      <c r="B221" s="273"/>
      <c r="C221" s="274"/>
      <c r="D221" s="258" t="str">
        <f t="shared" si="15"/>
        <v/>
      </c>
      <c r="E221" s="275"/>
      <c r="F221" s="276"/>
      <c r="G221" s="277"/>
      <c r="H221" s="278">
        <f t="shared" si="12"/>
        <v>0</v>
      </c>
      <c r="I221" s="278">
        <f t="shared" si="13"/>
        <v>0</v>
      </c>
      <c r="J221" s="37">
        <v>1</v>
      </c>
      <c r="K221" s="38">
        <f t="shared" si="14"/>
        <v>0</v>
      </c>
    </row>
    <row r="222" spans="1:14" s="36" customFormat="1" ht="11.1" customHeight="1" outlineLevel="1" x14ac:dyDescent="0.2">
      <c r="A222" s="247"/>
      <c r="B222" s="273"/>
      <c r="C222" s="274"/>
      <c r="D222" s="258" t="str">
        <f t="shared" si="15"/>
        <v/>
      </c>
      <c r="E222" s="275"/>
      <c r="F222" s="276"/>
      <c r="G222" s="277"/>
      <c r="H222" s="278">
        <f t="shared" si="12"/>
        <v>0</v>
      </c>
      <c r="I222" s="278">
        <f t="shared" si="13"/>
        <v>0</v>
      </c>
      <c r="J222" s="37">
        <v>1</v>
      </c>
      <c r="K222" s="38">
        <f t="shared" si="14"/>
        <v>0</v>
      </c>
    </row>
    <row r="223" spans="1:14" s="36" customFormat="1" ht="11.1" customHeight="1" outlineLevel="1" x14ac:dyDescent="0.2">
      <c r="A223" s="247"/>
      <c r="B223" s="273"/>
      <c r="C223" s="274"/>
      <c r="D223" s="258" t="str">
        <f t="shared" si="15"/>
        <v/>
      </c>
      <c r="E223" s="282"/>
      <c r="F223" s="283"/>
      <c r="G223" s="277"/>
      <c r="H223" s="278">
        <f t="shared" si="12"/>
        <v>0</v>
      </c>
      <c r="I223" s="278">
        <f t="shared" si="13"/>
        <v>0</v>
      </c>
      <c r="J223" s="37">
        <v>1</v>
      </c>
      <c r="K223" s="38">
        <f t="shared" si="14"/>
        <v>0</v>
      </c>
    </row>
    <row r="224" spans="1:14" s="36" customFormat="1" ht="11.1" customHeight="1" outlineLevel="1" x14ac:dyDescent="0.2">
      <c r="A224" s="247"/>
      <c r="B224" s="273"/>
      <c r="C224" s="274"/>
      <c r="D224" s="258" t="str">
        <f t="shared" si="15"/>
        <v/>
      </c>
      <c r="E224" s="282"/>
      <c r="F224" s="283"/>
      <c r="G224" s="277"/>
      <c r="H224" s="278">
        <f t="shared" si="12"/>
        <v>0</v>
      </c>
      <c r="I224" s="278">
        <f t="shared" si="13"/>
        <v>0</v>
      </c>
      <c r="J224" s="37">
        <v>1</v>
      </c>
      <c r="K224" s="38">
        <f t="shared" si="14"/>
        <v>0</v>
      </c>
    </row>
    <row r="225" spans="1:11" s="36" customFormat="1" ht="11.1" customHeight="1" outlineLevel="1" x14ac:dyDescent="0.2">
      <c r="A225" s="247"/>
      <c r="B225" s="273"/>
      <c r="C225" s="274"/>
      <c r="D225" s="258" t="str">
        <f t="shared" si="15"/>
        <v/>
      </c>
      <c r="E225" s="275"/>
      <c r="F225" s="276"/>
      <c r="G225" s="277"/>
      <c r="H225" s="278">
        <f t="shared" si="12"/>
        <v>0</v>
      </c>
      <c r="I225" s="278">
        <f t="shared" si="13"/>
        <v>0</v>
      </c>
      <c r="J225" s="37">
        <v>1</v>
      </c>
      <c r="K225" s="38">
        <f t="shared" si="14"/>
        <v>0</v>
      </c>
    </row>
    <row r="226" spans="1:11" s="36" customFormat="1" ht="11.1" customHeight="1" outlineLevel="1" x14ac:dyDescent="0.2">
      <c r="A226" s="247"/>
      <c r="B226" s="273"/>
      <c r="C226" s="274"/>
      <c r="D226" s="258" t="str">
        <f t="shared" si="15"/>
        <v/>
      </c>
      <c r="E226" s="275"/>
      <c r="F226" s="276"/>
      <c r="G226" s="277"/>
      <c r="H226" s="278">
        <f t="shared" si="12"/>
        <v>0</v>
      </c>
      <c r="I226" s="278">
        <f t="shared" si="13"/>
        <v>0</v>
      </c>
      <c r="J226" s="37">
        <v>1</v>
      </c>
      <c r="K226" s="38">
        <f t="shared" si="14"/>
        <v>0</v>
      </c>
    </row>
    <row r="227" spans="1:11" s="36" customFormat="1" ht="11.1" customHeight="1" outlineLevel="1" x14ac:dyDescent="0.2">
      <c r="A227" s="247"/>
      <c r="B227" s="273"/>
      <c r="C227" s="276"/>
      <c r="D227" s="258" t="str">
        <f t="shared" si="15"/>
        <v/>
      </c>
      <c r="E227" s="275"/>
      <c r="F227" s="276"/>
      <c r="G227" s="279"/>
      <c r="H227" s="278">
        <f t="shared" si="12"/>
        <v>0</v>
      </c>
      <c r="I227" s="278">
        <f t="shared" si="13"/>
        <v>0</v>
      </c>
      <c r="J227" s="37">
        <v>1</v>
      </c>
      <c r="K227" s="38">
        <f t="shared" si="14"/>
        <v>0</v>
      </c>
    </row>
    <row r="228" spans="1:11" s="36" customFormat="1" ht="11.1" customHeight="1" outlineLevel="1" x14ac:dyDescent="0.2">
      <c r="A228" s="247"/>
      <c r="B228" s="273"/>
      <c r="C228" s="274"/>
      <c r="D228" s="258" t="str">
        <f t="shared" si="15"/>
        <v/>
      </c>
      <c r="E228" s="275"/>
      <c r="F228" s="276"/>
      <c r="G228" s="279"/>
      <c r="H228" s="278">
        <f t="shared" si="12"/>
        <v>0</v>
      </c>
      <c r="I228" s="278">
        <f t="shared" si="13"/>
        <v>0</v>
      </c>
      <c r="J228" s="37">
        <v>1</v>
      </c>
      <c r="K228" s="38">
        <f t="shared" si="14"/>
        <v>0</v>
      </c>
    </row>
    <row r="229" spans="1:11" s="36" customFormat="1" ht="11.1" customHeight="1" outlineLevel="1" x14ac:dyDescent="0.2">
      <c r="A229" s="247"/>
      <c r="B229" s="273"/>
      <c r="C229" s="276"/>
      <c r="D229" s="258" t="str">
        <f t="shared" si="15"/>
        <v/>
      </c>
      <c r="E229" s="275"/>
      <c r="F229" s="276"/>
      <c r="G229" s="279"/>
      <c r="H229" s="278">
        <f t="shared" si="12"/>
        <v>0</v>
      </c>
      <c r="I229" s="278">
        <f t="shared" si="13"/>
        <v>0</v>
      </c>
      <c r="J229" s="37">
        <v>1</v>
      </c>
      <c r="K229" s="38">
        <f t="shared" si="14"/>
        <v>0</v>
      </c>
    </row>
    <row r="230" spans="1:11" s="36" customFormat="1" ht="11.1" customHeight="1" outlineLevel="1" x14ac:dyDescent="0.2">
      <c r="A230" s="247"/>
      <c r="B230" s="273"/>
      <c r="C230" s="281"/>
      <c r="D230" s="258" t="str">
        <f t="shared" si="15"/>
        <v/>
      </c>
      <c r="E230" s="275"/>
      <c r="F230" s="276"/>
      <c r="G230" s="279"/>
      <c r="H230" s="278">
        <f t="shared" si="12"/>
        <v>0</v>
      </c>
      <c r="I230" s="278">
        <f t="shared" si="13"/>
        <v>0</v>
      </c>
      <c r="J230" s="37">
        <v>1</v>
      </c>
      <c r="K230" s="38">
        <f t="shared" si="14"/>
        <v>0</v>
      </c>
    </row>
    <row r="231" spans="1:11" s="36" customFormat="1" ht="11.1" customHeight="1" outlineLevel="1" x14ac:dyDescent="0.2">
      <c r="A231" s="247"/>
      <c r="B231" s="280"/>
      <c r="C231" s="281"/>
      <c r="D231" s="258" t="str">
        <f t="shared" si="15"/>
        <v/>
      </c>
      <c r="E231" s="275"/>
      <c r="F231" s="276"/>
      <c r="G231" s="279"/>
      <c r="H231" s="278">
        <f t="shared" si="12"/>
        <v>0</v>
      </c>
      <c r="I231" s="278">
        <f t="shared" si="13"/>
        <v>0</v>
      </c>
      <c r="J231" s="37">
        <v>1</v>
      </c>
      <c r="K231" s="38">
        <f t="shared" si="14"/>
        <v>0</v>
      </c>
    </row>
    <row r="232" spans="1:11" s="36" customFormat="1" ht="11.1" customHeight="1" outlineLevel="1" x14ac:dyDescent="0.2">
      <c r="A232" s="247"/>
      <c r="B232" s="273"/>
      <c r="C232" s="274"/>
      <c r="D232" s="258" t="str">
        <f t="shared" si="15"/>
        <v/>
      </c>
      <c r="E232" s="275"/>
      <c r="F232" s="276"/>
      <c r="G232" s="277"/>
      <c r="H232" s="278">
        <f t="shared" si="12"/>
        <v>0</v>
      </c>
      <c r="I232" s="278">
        <f t="shared" si="13"/>
        <v>0</v>
      </c>
      <c r="J232" s="37">
        <v>1</v>
      </c>
      <c r="K232" s="38">
        <f t="shared" si="14"/>
        <v>0</v>
      </c>
    </row>
    <row r="233" spans="1:11" s="36" customFormat="1" ht="11.1" customHeight="1" outlineLevel="1" x14ac:dyDescent="0.2">
      <c r="A233" s="247"/>
      <c r="B233" s="273"/>
      <c r="C233" s="274"/>
      <c r="D233" s="258" t="str">
        <f t="shared" si="15"/>
        <v/>
      </c>
      <c r="E233" s="275"/>
      <c r="F233" s="276"/>
      <c r="G233" s="277"/>
      <c r="H233" s="278">
        <f t="shared" si="12"/>
        <v>0</v>
      </c>
      <c r="I233" s="278">
        <f t="shared" si="13"/>
        <v>0</v>
      </c>
      <c r="J233" s="37">
        <v>1</v>
      </c>
      <c r="K233" s="38">
        <f t="shared" si="14"/>
        <v>0</v>
      </c>
    </row>
    <row r="234" spans="1:11" s="36" customFormat="1" ht="11.1" customHeight="1" outlineLevel="1" x14ac:dyDescent="0.2">
      <c r="A234" s="247"/>
      <c r="B234" s="273"/>
      <c r="C234" s="274"/>
      <c r="D234" s="258" t="str">
        <f t="shared" si="15"/>
        <v/>
      </c>
      <c r="E234" s="275"/>
      <c r="F234" s="276"/>
      <c r="G234" s="279"/>
      <c r="H234" s="278">
        <f t="shared" si="12"/>
        <v>0</v>
      </c>
      <c r="I234" s="278">
        <f t="shared" si="13"/>
        <v>0</v>
      </c>
      <c r="J234" s="37">
        <v>1</v>
      </c>
      <c r="K234" s="38">
        <f t="shared" si="14"/>
        <v>0</v>
      </c>
    </row>
    <row r="235" spans="1:11" s="36" customFormat="1" ht="11.1" customHeight="1" outlineLevel="1" x14ac:dyDescent="0.2">
      <c r="A235" s="247"/>
      <c r="B235" s="273"/>
      <c r="C235" s="276"/>
      <c r="D235" s="258" t="str">
        <f t="shared" si="15"/>
        <v/>
      </c>
      <c r="E235" s="275"/>
      <c r="F235" s="276"/>
      <c r="G235" s="279"/>
      <c r="H235" s="278">
        <f t="shared" si="12"/>
        <v>0</v>
      </c>
      <c r="I235" s="278">
        <f t="shared" si="13"/>
        <v>0</v>
      </c>
      <c r="J235" s="37">
        <v>1</v>
      </c>
      <c r="K235" s="38">
        <f t="shared" si="14"/>
        <v>0</v>
      </c>
    </row>
    <row r="236" spans="1:11" s="36" customFormat="1" ht="11.1" customHeight="1" outlineLevel="1" x14ac:dyDescent="0.2">
      <c r="A236" s="247"/>
      <c r="B236" s="273"/>
      <c r="C236" s="274"/>
      <c r="D236" s="258" t="str">
        <f t="shared" si="15"/>
        <v/>
      </c>
      <c r="E236" s="275"/>
      <c r="F236" s="276"/>
      <c r="G236" s="277"/>
      <c r="H236" s="278">
        <f t="shared" si="12"/>
        <v>0</v>
      </c>
      <c r="I236" s="278">
        <f t="shared" si="13"/>
        <v>0</v>
      </c>
      <c r="J236" s="37">
        <v>1</v>
      </c>
      <c r="K236" s="38">
        <f t="shared" si="14"/>
        <v>0</v>
      </c>
    </row>
    <row r="237" spans="1:11" s="36" customFormat="1" ht="11.1" customHeight="1" outlineLevel="1" x14ac:dyDescent="0.2">
      <c r="A237" s="247"/>
      <c r="B237" s="273"/>
      <c r="C237" s="274"/>
      <c r="D237" s="258" t="str">
        <f t="shared" si="15"/>
        <v/>
      </c>
      <c r="E237" s="275"/>
      <c r="F237" s="276"/>
      <c r="G237" s="279"/>
      <c r="H237" s="278">
        <f t="shared" si="12"/>
        <v>0</v>
      </c>
      <c r="I237" s="278">
        <f t="shared" si="13"/>
        <v>0</v>
      </c>
      <c r="J237" s="37">
        <v>1</v>
      </c>
      <c r="K237" s="38">
        <f t="shared" si="14"/>
        <v>0</v>
      </c>
    </row>
    <row r="238" spans="1:11" s="36" customFormat="1" ht="11.1" customHeight="1" outlineLevel="1" x14ac:dyDescent="0.2">
      <c r="A238" s="247"/>
      <c r="B238" s="273"/>
      <c r="C238" s="274"/>
      <c r="D238" s="258" t="str">
        <f t="shared" si="15"/>
        <v/>
      </c>
      <c r="E238" s="275"/>
      <c r="F238" s="276"/>
      <c r="G238" s="279"/>
      <c r="H238" s="278">
        <f t="shared" si="12"/>
        <v>0</v>
      </c>
      <c r="I238" s="278">
        <f t="shared" si="13"/>
        <v>0</v>
      </c>
      <c r="J238" s="37">
        <v>1</v>
      </c>
      <c r="K238" s="38">
        <f t="shared" si="14"/>
        <v>0</v>
      </c>
    </row>
    <row r="239" spans="1:11" s="36" customFormat="1" ht="11.1" customHeight="1" outlineLevel="1" x14ac:dyDescent="0.2">
      <c r="A239" s="247"/>
      <c r="B239" s="273"/>
      <c r="C239" s="274"/>
      <c r="D239" s="258" t="str">
        <f t="shared" si="15"/>
        <v/>
      </c>
      <c r="E239" s="275"/>
      <c r="F239" s="276"/>
      <c r="G239" s="277"/>
      <c r="H239" s="278">
        <f t="shared" si="12"/>
        <v>0</v>
      </c>
      <c r="I239" s="278">
        <f t="shared" si="13"/>
        <v>0</v>
      </c>
      <c r="J239" s="37">
        <v>1</v>
      </c>
      <c r="K239" s="38">
        <f t="shared" si="14"/>
        <v>0</v>
      </c>
    </row>
    <row r="240" spans="1:11" s="36" customFormat="1" ht="11.1" customHeight="1" outlineLevel="1" x14ac:dyDescent="0.2">
      <c r="A240" s="247"/>
      <c r="B240" s="273"/>
      <c r="C240" s="276"/>
      <c r="D240" s="258" t="str">
        <f t="shared" si="15"/>
        <v/>
      </c>
      <c r="E240" s="275"/>
      <c r="F240" s="276"/>
      <c r="G240" s="279"/>
      <c r="H240" s="278">
        <f t="shared" si="12"/>
        <v>0</v>
      </c>
      <c r="I240" s="278">
        <f t="shared" si="13"/>
        <v>0</v>
      </c>
      <c r="J240" s="37">
        <v>1</v>
      </c>
      <c r="K240" s="38">
        <f t="shared" si="14"/>
        <v>0</v>
      </c>
    </row>
    <row r="241" spans="1:11" s="36" customFormat="1" ht="11.1" customHeight="1" outlineLevel="1" x14ac:dyDescent="0.2">
      <c r="A241" s="247"/>
      <c r="B241" s="280"/>
      <c r="C241" s="281"/>
      <c r="D241" s="258" t="str">
        <f t="shared" si="15"/>
        <v/>
      </c>
      <c r="E241" s="275"/>
      <c r="F241" s="276"/>
      <c r="G241" s="279"/>
      <c r="H241" s="278">
        <f t="shared" si="12"/>
        <v>0</v>
      </c>
      <c r="I241" s="278">
        <f t="shared" si="13"/>
        <v>0</v>
      </c>
      <c r="J241" s="37">
        <v>1</v>
      </c>
      <c r="K241" s="38">
        <f t="shared" si="14"/>
        <v>0</v>
      </c>
    </row>
    <row r="242" spans="1:11" s="36" customFormat="1" ht="11.1" customHeight="1" outlineLevel="1" x14ac:dyDescent="0.2">
      <c r="A242" s="247"/>
      <c r="B242" s="273"/>
      <c r="C242" s="274"/>
      <c r="D242" s="258" t="str">
        <f t="shared" si="15"/>
        <v/>
      </c>
      <c r="E242" s="275"/>
      <c r="F242" s="276"/>
      <c r="G242" s="277"/>
      <c r="H242" s="278">
        <f t="shared" si="12"/>
        <v>0</v>
      </c>
      <c r="I242" s="278">
        <f t="shared" si="13"/>
        <v>0</v>
      </c>
      <c r="J242" s="37">
        <v>1</v>
      </c>
      <c r="K242" s="38">
        <f t="shared" si="14"/>
        <v>0</v>
      </c>
    </row>
    <row r="243" spans="1:11" s="36" customFormat="1" ht="11.1" customHeight="1" outlineLevel="1" x14ac:dyDescent="0.2">
      <c r="A243" s="247"/>
      <c r="B243" s="280"/>
      <c r="C243" s="281"/>
      <c r="D243" s="258" t="str">
        <f t="shared" si="15"/>
        <v/>
      </c>
      <c r="E243" s="275"/>
      <c r="F243" s="276"/>
      <c r="G243" s="279"/>
      <c r="H243" s="278">
        <f t="shared" si="12"/>
        <v>0</v>
      </c>
      <c r="I243" s="278">
        <f t="shared" si="13"/>
        <v>0</v>
      </c>
      <c r="J243" s="37">
        <v>1</v>
      </c>
      <c r="K243" s="38">
        <f t="shared" si="14"/>
        <v>0</v>
      </c>
    </row>
    <row r="244" spans="1:11" s="36" customFormat="1" ht="11.1" customHeight="1" outlineLevel="1" x14ac:dyDescent="0.2">
      <c r="A244" s="247"/>
      <c r="B244" s="284"/>
      <c r="C244" s="274"/>
      <c r="D244" s="258" t="str">
        <f t="shared" si="15"/>
        <v/>
      </c>
      <c r="E244" s="275"/>
      <c r="F244" s="276"/>
      <c r="G244" s="285"/>
      <c r="H244" s="278">
        <f t="shared" si="12"/>
        <v>0</v>
      </c>
      <c r="I244" s="278">
        <f t="shared" si="13"/>
        <v>0</v>
      </c>
      <c r="J244" s="37">
        <v>1</v>
      </c>
      <c r="K244" s="38">
        <f t="shared" si="14"/>
        <v>0</v>
      </c>
    </row>
    <row r="245" spans="1:11" s="36" customFormat="1" ht="11.1" customHeight="1" outlineLevel="1" x14ac:dyDescent="0.2">
      <c r="A245" s="247"/>
      <c r="B245" s="273"/>
      <c r="C245" s="274"/>
      <c r="D245" s="258" t="str">
        <f t="shared" si="15"/>
        <v/>
      </c>
      <c r="E245" s="275"/>
      <c r="F245" s="276"/>
      <c r="G245" s="277"/>
      <c r="H245" s="278">
        <f t="shared" si="12"/>
        <v>0</v>
      </c>
      <c r="I245" s="278">
        <f t="shared" si="13"/>
        <v>0</v>
      </c>
      <c r="J245" s="37">
        <v>1</v>
      </c>
      <c r="K245" s="38">
        <f t="shared" si="14"/>
        <v>0</v>
      </c>
    </row>
    <row r="246" spans="1:11" s="36" customFormat="1" ht="11.1" customHeight="1" outlineLevel="1" x14ac:dyDescent="0.2">
      <c r="A246" s="247"/>
      <c r="B246" s="273"/>
      <c r="C246" s="274"/>
      <c r="D246" s="258" t="str">
        <f t="shared" si="15"/>
        <v/>
      </c>
      <c r="E246" s="275"/>
      <c r="F246" s="276"/>
      <c r="G246" s="277"/>
      <c r="H246" s="278">
        <f t="shared" si="12"/>
        <v>0</v>
      </c>
      <c r="I246" s="278">
        <f t="shared" si="13"/>
        <v>0</v>
      </c>
      <c r="J246" s="37">
        <v>1</v>
      </c>
      <c r="K246" s="38">
        <f t="shared" si="14"/>
        <v>0</v>
      </c>
    </row>
    <row r="247" spans="1:11" s="36" customFormat="1" ht="11.1" customHeight="1" outlineLevel="1" x14ac:dyDescent="0.2">
      <c r="A247" s="247"/>
      <c r="B247" s="273"/>
      <c r="C247" s="276"/>
      <c r="D247" s="258" t="str">
        <f t="shared" si="15"/>
        <v/>
      </c>
      <c r="E247" s="275"/>
      <c r="F247" s="276"/>
      <c r="G247" s="279"/>
      <c r="H247" s="278">
        <f t="shared" si="12"/>
        <v>0</v>
      </c>
      <c r="I247" s="278">
        <f t="shared" si="13"/>
        <v>0</v>
      </c>
      <c r="J247" s="37">
        <v>1</v>
      </c>
      <c r="K247" s="38">
        <f t="shared" si="14"/>
        <v>0</v>
      </c>
    </row>
    <row r="248" spans="1:11" s="36" customFormat="1" ht="11.1" customHeight="1" outlineLevel="1" x14ac:dyDescent="0.2">
      <c r="A248" s="247"/>
      <c r="B248" s="273"/>
      <c r="C248" s="276"/>
      <c r="D248" s="258" t="str">
        <f t="shared" si="15"/>
        <v/>
      </c>
      <c r="E248" s="275"/>
      <c r="F248" s="276"/>
      <c r="G248" s="279"/>
      <c r="H248" s="278">
        <f t="shared" si="12"/>
        <v>0</v>
      </c>
      <c r="I248" s="278">
        <f t="shared" si="13"/>
        <v>0</v>
      </c>
      <c r="J248" s="37">
        <v>1</v>
      </c>
      <c r="K248" s="38">
        <f t="shared" si="14"/>
        <v>0</v>
      </c>
    </row>
    <row r="249" spans="1:11" s="36" customFormat="1" ht="11.1" customHeight="1" outlineLevel="1" x14ac:dyDescent="0.2">
      <c r="A249" s="247"/>
      <c r="B249" s="273"/>
      <c r="C249" s="276"/>
      <c r="D249" s="258" t="str">
        <f t="shared" si="15"/>
        <v/>
      </c>
      <c r="E249" s="286"/>
      <c r="F249" s="287"/>
      <c r="G249" s="279"/>
      <c r="H249" s="278">
        <f t="shared" si="12"/>
        <v>0</v>
      </c>
      <c r="I249" s="278">
        <f t="shared" si="13"/>
        <v>0</v>
      </c>
      <c r="J249" s="37">
        <v>1</v>
      </c>
      <c r="K249" s="38">
        <f t="shared" si="14"/>
        <v>0</v>
      </c>
    </row>
    <row r="250" spans="1:11" s="36" customFormat="1" ht="11.1" customHeight="1" outlineLevel="1" x14ac:dyDescent="0.2">
      <c r="A250" s="247"/>
      <c r="B250" s="273"/>
      <c r="C250" s="274"/>
      <c r="D250" s="258" t="str">
        <f t="shared" si="15"/>
        <v/>
      </c>
      <c r="E250" s="275"/>
      <c r="F250" s="276"/>
      <c r="G250" s="277"/>
      <c r="H250" s="288">
        <f t="shared" si="12"/>
        <v>0</v>
      </c>
      <c r="I250" s="278">
        <f t="shared" si="13"/>
        <v>0</v>
      </c>
      <c r="J250" s="37">
        <v>1</v>
      </c>
      <c r="K250" s="38">
        <f t="shared" si="14"/>
        <v>0</v>
      </c>
    </row>
    <row r="251" spans="1:11" s="36" customFormat="1" ht="11.1" customHeight="1" outlineLevel="1" x14ac:dyDescent="0.2">
      <c r="A251" s="247"/>
      <c r="B251" s="273"/>
      <c r="C251" s="276"/>
      <c r="D251" s="258" t="str">
        <f t="shared" si="15"/>
        <v/>
      </c>
      <c r="E251" s="275"/>
      <c r="F251" s="276"/>
      <c r="G251" s="279"/>
      <c r="H251" s="278">
        <f t="shared" si="12"/>
        <v>0</v>
      </c>
      <c r="I251" s="278">
        <f t="shared" si="13"/>
        <v>0</v>
      </c>
      <c r="J251" s="37">
        <v>1</v>
      </c>
      <c r="K251" s="38">
        <f t="shared" si="14"/>
        <v>0</v>
      </c>
    </row>
    <row r="252" spans="1:11" s="36" customFormat="1" ht="11.1" customHeight="1" outlineLevel="1" x14ac:dyDescent="0.2">
      <c r="A252" s="247"/>
      <c r="B252" s="273"/>
      <c r="C252" s="274"/>
      <c r="D252" s="258" t="str">
        <f t="shared" si="15"/>
        <v/>
      </c>
      <c r="E252" s="286"/>
      <c r="F252" s="287"/>
      <c r="G252" s="279"/>
      <c r="H252" s="278">
        <f t="shared" si="12"/>
        <v>0</v>
      </c>
      <c r="I252" s="278">
        <f t="shared" si="13"/>
        <v>0</v>
      </c>
      <c r="J252" s="37">
        <v>1</v>
      </c>
      <c r="K252" s="38">
        <f t="shared" si="14"/>
        <v>0</v>
      </c>
    </row>
    <row r="253" spans="1:11" s="36" customFormat="1" ht="11.1" customHeight="1" outlineLevel="1" x14ac:dyDescent="0.2">
      <c r="A253" s="247"/>
      <c r="B253" s="273"/>
      <c r="C253" s="276"/>
      <c r="D253" s="258" t="str">
        <f t="shared" si="15"/>
        <v/>
      </c>
      <c r="E253" s="275"/>
      <c r="F253" s="276"/>
      <c r="G253" s="279"/>
      <c r="H253" s="278">
        <f t="shared" si="12"/>
        <v>0</v>
      </c>
      <c r="I253" s="278">
        <f t="shared" si="13"/>
        <v>0</v>
      </c>
      <c r="J253" s="37">
        <v>1</v>
      </c>
      <c r="K253" s="38">
        <f t="shared" si="14"/>
        <v>0</v>
      </c>
    </row>
    <row r="254" spans="1:11" s="36" customFormat="1" ht="11.1" customHeight="1" outlineLevel="1" x14ac:dyDescent="0.2">
      <c r="A254" s="247"/>
      <c r="B254" s="273"/>
      <c r="C254" s="274"/>
      <c r="D254" s="258" t="str">
        <f t="shared" si="15"/>
        <v/>
      </c>
      <c r="E254" s="275"/>
      <c r="F254" s="276"/>
      <c r="G254" s="279"/>
      <c r="H254" s="278">
        <f t="shared" si="12"/>
        <v>0</v>
      </c>
      <c r="I254" s="278">
        <f t="shared" si="13"/>
        <v>0</v>
      </c>
      <c r="J254" s="37">
        <v>1</v>
      </c>
      <c r="K254" s="38">
        <f t="shared" si="14"/>
        <v>0</v>
      </c>
    </row>
    <row r="255" spans="1:11" s="36" customFormat="1" ht="11.1" customHeight="1" outlineLevel="1" x14ac:dyDescent="0.2">
      <c r="A255" s="247"/>
      <c r="B255" s="273"/>
      <c r="C255" s="274"/>
      <c r="D255" s="258" t="str">
        <f t="shared" si="15"/>
        <v/>
      </c>
      <c r="E255" s="275"/>
      <c r="F255" s="276"/>
      <c r="G255" s="277"/>
      <c r="H255" s="278">
        <f t="shared" si="12"/>
        <v>0</v>
      </c>
      <c r="I255" s="278">
        <f t="shared" si="13"/>
        <v>0</v>
      </c>
      <c r="J255" s="37">
        <v>1</v>
      </c>
      <c r="K255" s="38">
        <f t="shared" si="14"/>
        <v>0</v>
      </c>
    </row>
    <row r="256" spans="1:11" s="36" customFormat="1" ht="11.1" customHeight="1" outlineLevel="1" x14ac:dyDescent="0.2">
      <c r="A256" s="247"/>
      <c r="B256" s="273"/>
      <c r="C256" s="274"/>
      <c r="D256" s="258" t="str">
        <f t="shared" si="15"/>
        <v/>
      </c>
      <c r="E256" s="275"/>
      <c r="F256" s="276"/>
      <c r="G256" s="277"/>
      <c r="H256" s="278">
        <f t="shared" si="12"/>
        <v>0</v>
      </c>
      <c r="I256" s="278">
        <f t="shared" si="13"/>
        <v>0</v>
      </c>
      <c r="J256" s="37">
        <v>1</v>
      </c>
      <c r="K256" s="38">
        <f t="shared" si="14"/>
        <v>0</v>
      </c>
    </row>
    <row r="257" spans="1:11" s="36" customFormat="1" ht="11.1" customHeight="1" outlineLevel="1" x14ac:dyDescent="0.2">
      <c r="A257" s="247"/>
      <c r="B257" s="273"/>
      <c r="C257" s="274"/>
      <c r="D257" s="258" t="str">
        <f t="shared" si="15"/>
        <v/>
      </c>
      <c r="E257" s="275"/>
      <c r="F257" s="276"/>
      <c r="G257" s="277"/>
      <c r="H257" s="278">
        <f t="shared" si="12"/>
        <v>0</v>
      </c>
      <c r="I257" s="278">
        <f t="shared" si="13"/>
        <v>0</v>
      </c>
      <c r="J257" s="37">
        <v>1</v>
      </c>
      <c r="K257" s="38">
        <f t="shared" si="14"/>
        <v>0</v>
      </c>
    </row>
    <row r="258" spans="1:11" s="36" customFormat="1" ht="10.5" customHeight="1" outlineLevel="1" x14ac:dyDescent="0.2">
      <c r="A258" s="247"/>
      <c r="B258" s="273"/>
      <c r="C258" s="274"/>
      <c r="D258" s="258" t="str">
        <f t="shared" si="15"/>
        <v/>
      </c>
      <c r="E258" s="275"/>
      <c r="F258" s="276"/>
      <c r="G258" s="277"/>
      <c r="H258" s="278">
        <f t="shared" si="12"/>
        <v>0</v>
      </c>
      <c r="I258" s="278">
        <f t="shared" si="13"/>
        <v>0</v>
      </c>
      <c r="J258" s="37">
        <v>1</v>
      </c>
      <c r="K258" s="38">
        <f t="shared" si="14"/>
        <v>0</v>
      </c>
    </row>
    <row r="259" spans="1:11" s="36" customFormat="1" ht="12" customHeight="1" outlineLevel="1" x14ac:dyDescent="0.2">
      <c r="A259" s="247"/>
      <c r="B259" s="273"/>
      <c r="C259" s="276"/>
      <c r="D259" s="258" t="str">
        <f t="shared" si="15"/>
        <v/>
      </c>
      <c r="E259" s="275"/>
      <c r="F259" s="276"/>
      <c r="G259" s="279"/>
      <c r="H259" s="278">
        <f t="shared" si="12"/>
        <v>0</v>
      </c>
      <c r="I259" s="278">
        <f t="shared" si="13"/>
        <v>0</v>
      </c>
      <c r="J259" s="37">
        <v>1</v>
      </c>
      <c r="K259" s="38">
        <f t="shared" si="14"/>
        <v>0</v>
      </c>
    </row>
    <row r="260" spans="1:11" s="36" customFormat="1" ht="9.9499999999999993" customHeight="1" outlineLevel="1" x14ac:dyDescent="0.2">
      <c r="A260" s="247"/>
      <c r="B260" s="273"/>
      <c r="C260" s="274"/>
      <c r="D260" s="258" t="str">
        <f t="shared" si="15"/>
        <v/>
      </c>
      <c r="E260" s="275"/>
      <c r="F260" s="276"/>
      <c r="G260" s="279"/>
      <c r="H260" s="278">
        <f t="shared" si="12"/>
        <v>0</v>
      </c>
      <c r="I260" s="278">
        <f t="shared" si="13"/>
        <v>0</v>
      </c>
      <c r="J260" s="37">
        <v>1</v>
      </c>
      <c r="K260" s="38">
        <f t="shared" si="14"/>
        <v>0</v>
      </c>
    </row>
    <row r="261" spans="1:11" s="36" customFormat="1" ht="9.9499999999999993" customHeight="1" outlineLevel="1" x14ac:dyDescent="0.2">
      <c r="A261" s="247"/>
      <c r="B261" s="273"/>
      <c r="C261" s="276"/>
      <c r="D261" s="258" t="str">
        <f t="shared" si="15"/>
        <v/>
      </c>
      <c r="E261" s="275"/>
      <c r="F261" s="276"/>
      <c r="G261" s="279"/>
      <c r="H261" s="278">
        <f t="shared" si="12"/>
        <v>0</v>
      </c>
      <c r="I261" s="278">
        <f t="shared" si="13"/>
        <v>0</v>
      </c>
      <c r="J261" s="37">
        <v>1</v>
      </c>
      <c r="K261" s="38">
        <f t="shared" si="14"/>
        <v>0</v>
      </c>
    </row>
    <row r="262" spans="1:11" s="36" customFormat="1" ht="10.5" customHeight="1" outlineLevel="1" x14ac:dyDescent="0.2">
      <c r="A262" s="247"/>
      <c r="B262" s="273"/>
      <c r="C262" s="274"/>
      <c r="D262" s="258" t="str">
        <f t="shared" si="15"/>
        <v/>
      </c>
      <c r="E262" s="275"/>
      <c r="F262" s="276"/>
      <c r="G262" s="277"/>
      <c r="H262" s="278">
        <f t="shared" ref="H262:H325" si="16">SUMIF(G262,"&lt;0",G262)</f>
        <v>0</v>
      </c>
      <c r="I262" s="278">
        <f t="shared" ref="I262:I325" si="17">SUMIF(G262,"&gt;0",G262)</f>
        <v>0</v>
      </c>
      <c r="J262" s="37">
        <v>1</v>
      </c>
      <c r="K262" s="38">
        <f t="shared" ref="K262:K325" si="18">G262/J262</f>
        <v>0</v>
      </c>
    </row>
    <row r="263" spans="1:11" s="36" customFormat="1" ht="10.5" customHeight="1" outlineLevel="1" x14ac:dyDescent="0.2">
      <c r="A263" s="247"/>
      <c r="B263" s="273"/>
      <c r="C263" s="274"/>
      <c r="D263" s="258" t="str">
        <f t="shared" si="15"/>
        <v/>
      </c>
      <c r="E263" s="275"/>
      <c r="F263" s="276"/>
      <c r="G263" s="277"/>
      <c r="H263" s="278">
        <f t="shared" si="16"/>
        <v>0</v>
      </c>
      <c r="I263" s="278">
        <f t="shared" si="17"/>
        <v>0</v>
      </c>
      <c r="J263" s="37">
        <v>1</v>
      </c>
      <c r="K263" s="38">
        <f t="shared" si="18"/>
        <v>0</v>
      </c>
    </row>
    <row r="264" spans="1:11" s="36" customFormat="1" ht="10.5" customHeight="1" outlineLevel="1" x14ac:dyDescent="0.2">
      <c r="A264" s="247"/>
      <c r="B264" s="273"/>
      <c r="C264" s="274"/>
      <c r="D264" s="258" t="str">
        <f t="shared" si="15"/>
        <v/>
      </c>
      <c r="E264" s="275"/>
      <c r="F264" s="276"/>
      <c r="G264" s="277"/>
      <c r="H264" s="278">
        <f t="shared" si="16"/>
        <v>0</v>
      </c>
      <c r="I264" s="278">
        <f t="shared" si="17"/>
        <v>0</v>
      </c>
      <c r="J264" s="37">
        <v>1</v>
      </c>
      <c r="K264" s="38">
        <f t="shared" si="18"/>
        <v>0</v>
      </c>
    </row>
    <row r="265" spans="1:11" s="36" customFormat="1" ht="12" customHeight="1" outlineLevel="1" x14ac:dyDescent="0.2">
      <c r="A265" s="247"/>
      <c r="B265" s="273"/>
      <c r="C265" s="274"/>
      <c r="D265" s="258" t="str">
        <f t="shared" si="15"/>
        <v/>
      </c>
      <c r="E265" s="289"/>
      <c r="F265" s="290"/>
      <c r="G265" s="279"/>
      <c r="H265" s="278">
        <f t="shared" si="16"/>
        <v>0</v>
      </c>
      <c r="I265" s="278">
        <f t="shared" si="17"/>
        <v>0</v>
      </c>
      <c r="J265" s="37">
        <v>1</v>
      </c>
      <c r="K265" s="38">
        <f t="shared" si="18"/>
        <v>0</v>
      </c>
    </row>
    <row r="266" spans="1:11" s="36" customFormat="1" ht="12.75" customHeight="1" outlineLevel="1" x14ac:dyDescent="0.2">
      <c r="A266" s="247"/>
      <c r="B266" s="273"/>
      <c r="C266" s="276"/>
      <c r="D266" s="258" t="str">
        <f t="shared" ref="D266:D329" si="19">IF(ISBLANK(C266),"",VLOOKUP(C266,ACCCODES,2,FALSE))</f>
        <v/>
      </c>
      <c r="E266" s="275"/>
      <c r="F266" s="276"/>
      <c r="G266" s="279"/>
      <c r="H266" s="278">
        <f t="shared" si="16"/>
        <v>0</v>
      </c>
      <c r="I266" s="278">
        <f t="shared" si="17"/>
        <v>0</v>
      </c>
      <c r="J266" s="37">
        <v>1</v>
      </c>
      <c r="K266" s="38">
        <f t="shared" si="18"/>
        <v>0</v>
      </c>
    </row>
    <row r="267" spans="1:11" s="36" customFormat="1" ht="12.75" customHeight="1" outlineLevel="1" x14ac:dyDescent="0.2">
      <c r="A267" s="247"/>
      <c r="B267" s="273"/>
      <c r="C267" s="276"/>
      <c r="D267" s="258" t="str">
        <f t="shared" si="19"/>
        <v/>
      </c>
      <c r="E267" s="275"/>
      <c r="F267" s="276"/>
      <c r="G267" s="279"/>
      <c r="H267" s="278">
        <f t="shared" si="16"/>
        <v>0</v>
      </c>
      <c r="I267" s="278">
        <f t="shared" si="17"/>
        <v>0</v>
      </c>
      <c r="J267" s="37">
        <v>1</v>
      </c>
      <c r="K267" s="38">
        <f t="shared" si="18"/>
        <v>0</v>
      </c>
    </row>
    <row r="268" spans="1:11" s="36" customFormat="1" ht="12" customHeight="1" outlineLevel="1" x14ac:dyDescent="0.2">
      <c r="A268" s="247"/>
      <c r="B268" s="273"/>
      <c r="C268" s="276"/>
      <c r="D268" s="258" t="str">
        <f t="shared" si="19"/>
        <v/>
      </c>
      <c r="E268" s="275"/>
      <c r="F268" s="276"/>
      <c r="G268" s="279"/>
      <c r="H268" s="278">
        <f t="shared" si="16"/>
        <v>0</v>
      </c>
      <c r="I268" s="278">
        <f t="shared" si="17"/>
        <v>0</v>
      </c>
      <c r="J268" s="37">
        <v>1</v>
      </c>
      <c r="K268" s="38">
        <f t="shared" si="18"/>
        <v>0</v>
      </c>
    </row>
    <row r="269" spans="1:11" s="36" customFormat="1" ht="12.75" customHeight="1" outlineLevel="1" x14ac:dyDescent="0.2">
      <c r="A269" s="247"/>
      <c r="B269" s="273"/>
      <c r="C269" s="281"/>
      <c r="D269" s="258" t="str">
        <f t="shared" si="19"/>
        <v/>
      </c>
      <c r="E269" s="275"/>
      <c r="F269" s="276"/>
      <c r="G269" s="279"/>
      <c r="H269" s="278">
        <f t="shared" si="16"/>
        <v>0</v>
      </c>
      <c r="I269" s="278">
        <f t="shared" si="17"/>
        <v>0</v>
      </c>
      <c r="J269" s="37">
        <v>1</v>
      </c>
      <c r="K269" s="38">
        <f t="shared" si="18"/>
        <v>0</v>
      </c>
    </row>
    <row r="270" spans="1:11" s="36" customFormat="1" ht="12.75" customHeight="1" outlineLevel="1" x14ac:dyDescent="0.2">
      <c r="A270" s="247"/>
      <c r="B270" s="273"/>
      <c r="C270" s="274"/>
      <c r="D270" s="258" t="str">
        <f t="shared" si="19"/>
        <v/>
      </c>
      <c r="E270" s="275"/>
      <c r="F270" s="276"/>
      <c r="G270" s="277"/>
      <c r="H270" s="278">
        <f t="shared" si="16"/>
        <v>0</v>
      </c>
      <c r="I270" s="278">
        <f t="shared" si="17"/>
        <v>0</v>
      </c>
      <c r="J270" s="37">
        <v>1</v>
      </c>
      <c r="K270" s="38">
        <f t="shared" si="18"/>
        <v>0</v>
      </c>
    </row>
    <row r="271" spans="1:11" s="36" customFormat="1" ht="12" customHeight="1" outlineLevel="1" x14ac:dyDescent="0.2">
      <c r="A271" s="247"/>
      <c r="B271" s="273"/>
      <c r="C271" s="274"/>
      <c r="D271" s="258" t="str">
        <f t="shared" si="19"/>
        <v/>
      </c>
      <c r="E271" s="275"/>
      <c r="F271" s="276"/>
      <c r="G271" s="279"/>
      <c r="H271" s="278">
        <f t="shared" si="16"/>
        <v>0</v>
      </c>
      <c r="I271" s="278">
        <f t="shared" si="17"/>
        <v>0</v>
      </c>
      <c r="J271" s="37">
        <v>1</v>
      </c>
      <c r="K271" s="38">
        <f t="shared" si="18"/>
        <v>0</v>
      </c>
    </row>
    <row r="272" spans="1:11" s="36" customFormat="1" ht="12.75" customHeight="1" outlineLevel="1" x14ac:dyDescent="0.2">
      <c r="A272" s="247"/>
      <c r="B272" s="280"/>
      <c r="C272" s="281"/>
      <c r="D272" s="258" t="str">
        <f t="shared" si="19"/>
        <v/>
      </c>
      <c r="E272" s="275"/>
      <c r="F272" s="276"/>
      <c r="G272" s="279"/>
      <c r="H272" s="278">
        <f t="shared" si="16"/>
        <v>0</v>
      </c>
      <c r="I272" s="278">
        <f t="shared" si="17"/>
        <v>0</v>
      </c>
      <c r="J272" s="37">
        <v>1</v>
      </c>
      <c r="K272" s="38">
        <f t="shared" si="18"/>
        <v>0</v>
      </c>
    </row>
    <row r="273" spans="1:11" s="36" customFormat="1" ht="12" customHeight="1" outlineLevel="1" x14ac:dyDescent="0.2">
      <c r="A273" s="247"/>
      <c r="B273" s="273"/>
      <c r="C273" s="274"/>
      <c r="D273" s="258" t="str">
        <f t="shared" si="19"/>
        <v/>
      </c>
      <c r="E273" s="275"/>
      <c r="F273" s="276"/>
      <c r="G273" s="277"/>
      <c r="H273" s="278">
        <f t="shared" si="16"/>
        <v>0</v>
      </c>
      <c r="I273" s="278">
        <f t="shared" si="17"/>
        <v>0</v>
      </c>
      <c r="J273" s="37">
        <v>1</v>
      </c>
      <c r="K273" s="38">
        <f t="shared" si="18"/>
        <v>0</v>
      </c>
    </row>
    <row r="274" spans="1:11" s="36" customFormat="1" ht="12.75" customHeight="1" outlineLevel="1" x14ac:dyDescent="0.2">
      <c r="A274" s="247"/>
      <c r="B274" s="273"/>
      <c r="C274" s="274"/>
      <c r="D274" s="258" t="str">
        <f t="shared" si="19"/>
        <v/>
      </c>
      <c r="E274" s="275"/>
      <c r="F274" s="276"/>
      <c r="G274" s="277"/>
      <c r="H274" s="278">
        <f t="shared" si="16"/>
        <v>0</v>
      </c>
      <c r="I274" s="278">
        <f t="shared" si="17"/>
        <v>0</v>
      </c>
      <c r="J274" s="37">
        <v>1</v>
      </c>
      <c r="K274" s="38">
        <f t="shared" si="18"/>
        <v>0</v>
      </c>
    </row>
    <row r="275" spans="1:11" s="36" customFormat="1" ht="11.25" customHeight="1" outlineLevel="1" x14ac:dyDescent="0.2">
      <c r="A275" s="247"/>
      <c r="B275" s="273"/>
      <c r="C275" s="276"/>
      <c r="D275" s="258" t="str">
        <f t="shared" si="19"/>
        <v/>
      </c>
      <c r="E275" s="275"/>
      <c r="F275" s="276"/>
      <c r="G275" s="279"/>
      <c r="H275" s="278">
        <f t="shared" si="16"/>
        <v>0</v>
      </c>
      <c r="I275" s="278">
        <f t="shared" si="17"/>
        <v>0</v>
      </c>
      <c r="J275" s="37">
        <v>1</v>
      </c>
      <c r="K275" s="38">
        <f t="shared" si="18"/>
        <v>0</v>
      </c>
    </row>
    <row r="276" spans="1:11" s="36" customFormat="1" ht="12" customHeight="1" outlineLevel="1" x14ac:dyDescent="0.2">
      <c r="A276" s="247"/>
      <c r="B276" s="273"/>
      <c r="C276" s="276"/>
      <c r="D276" s="258" t="str">
        <f t="shared" si="19"/>
        <v/>
      </c>
      <c r="E276" s="275"/>
      <c r="F276" s="276"/>
      <c r="G276" s="279"/>
      <c r="H276" s="278">
        <f t="shared" si="16"/>
        <v>0</v>
      </c>
      <c r="I276" s="278">
        <f t="shared" si="17"/>
        <v>0</v>
      </c>
      <c r="J276" s="37">
        <v>1</v>
      </c>
      <c r="K276" s="38">
        <f t="shared" si="18"/>
        <v>0</v>
      </c>
    </row>
    <row r="277" spans="1:11" s="36" customFormat="1" ht="11.25" customHeight="1" outlineLevel="1" x14ac:dyDescent="0.2">
      <c r="A277" s="247"/>
      <c r="B277" s="273"/>
      <c r="C277" s="276"/>
      <c r="D277" s="258" t="str">
        <f t="shared" si="19"/>
        <v/>
      </c>
      <c r="E277" s="275"/>
      <c r="F277" s="276"/>
      <c r="G277" s="279"/>
      <c r="H277" s="278">
        <f t="shared" si="16"/>
        <v>0</v>
      </c>
      <c r="I277" s="278">
        <f t="shared" si="17"/>
        <v>0</v>
      </c>
      <c r="J277" s="37">
        <v>1</v>
      </c>
      <c r="K277" s="38">
        <f t="shared" si="18"/>
        <v>0</v>
      </c>
    </row>
    <row r="278" spans="1:11" s="36" customFormat="1" ht="12.75" customHeight="1" outlineLevel="1" x14ac:dyDescent="0.2">
      <c r="A278" s="247"/>
      <c r="B278" s="273"/>
      <c r="C278" s="274"/>
      <c r="D278" s="258" t="str">
        <f t="shared" si="19"/>
        <v/>
      </c>
      <c r="E278" s="275"/>
      <c r="F278" s="276"/>
      <c r="G278" s="277"/>
      <c r="H278" s="278">
        <f t="shared" si="16"/>
        <v>0</v>
      </c>
      <c r="I278" s="278">
        <f t="shared" si="17"/>
        <v>0</v>
      </c>
      <c r="J278" s="37">
        <v>1</v>
      </c>
      <c r="K278" s="38">
        <f t="shared" si="18"/>
        <v>0</v>
      </c>
    </row>
    <row r="279" spans="1:11" s="36" customFormat="1" ht="11.25" customHeight="1" outlineLevel="1" x14ac:dyDescent="0.2">
      <c r="A279" s="247"/>
      <c r="B279" s="273"/>
      <c r="C279" s="274"/>
      <c r="D279" s="258" t="str">
        <f t="shared" si="19"/>
        <v/>
      </c>
      <c r="E279" s="275"/>
      <c r="F279" s="276"/>
      <c r="G279" s="277"/>
      <c r="H279" s="278">
        <f t="shared" si="16"/>
        <v>0</v>
      </c>
      <c r="I279" s="278">
        <f t="shared" si="17"/>
        <v>0</v>
      </c>
      <c r="J279" s="37">
        <v>1</v>
      </c>
      <c r="K279" s="38">
        <f t="shared" si="18"/>
        <v>0</v>
      </c>
    </row>
    <row r="280" spans="1:11" s="36" customFormat="1" ht="12" customHeight="1" outlineLevel="1" x14ac:dyDescent="0.2">
      <c r="A280" s="247"/>
      <c r="B280" s="273"/>
      <c r="C280" s="274"/>
      <c r="D280" s="258" t="str">
        <f t="shared" si="19"/>
        <v/>
      </c>
      <c r="E280" s="275"/>
      <c r="F280" s="276"/>
      <c r="G280" s="277"/>
      <c r="H280" s="278">
        <f t="shared" si="16"/>
        <v>0</v>
      </c>
      <c r="I280" s="278">
        <f t="shared" si="17"/>
        <v>0</v>
      </c>
      <c r="J280" s="37">
        <v>1</v>
      </c>
      <c r="K280" s="38">
        <f t="shared" si="18"/>
        <v>0</v>
      </c>
    </row>
    <row r="281" spans="1:11" s="36" customFormat="1" ht="12" customHeight="1" outlineLevel="1" x14ac:dyDescent="0.2">
      <c r="A281" s="247"/>
      <c r="B281" s="273"/>
      <c r="C281" s="274"/>
      <c r="D281" s="258" t="str">
        <f t="shared" si="19"/>
        <v/>
      </c>
      <c r="E281" s="275"/>
      <c r="F281" s="276"/>
      <c r="G281" s="277"/>
      <c r="H281" s="278">
        <f t="shared" si="16"/>
        <v>0</v>
      </c>
      <c r="I281" s="278">
        <f t="shared" si="17"/>
        <v>0</v>
      </c>
      <c r="J281" s="37">
        <v>1</v>
      </c>
      <c r="K281" s="38">
        <f t="shared" si="18"/>
        <v>0</v>
      </c>
    </row>
    <row r="282" spans="1:11" s="36" customFormat="1" ht="11.25" customHeight="1" outlineLevel="1" x14ac:dyDescent="0.2">
      <c r="A282" s="247"/>
      <c r="B282" s="273"/>
      <c r="C282" s="274"/>
      <c r="D282" s="258" t="str">
        <f t="shared" si="19"/>
        <v/>
      </c>
      <c r="E282" s="275"/>
      <c r="F282" s="276"/>
      <c r="G282" s="277"/>
      <c r="H282" s="278">
        <f t="shared" si="16"/>
        <v>0</v>
      </c>
      <c r="I282" s="278">
        <f t="shared" si="17"/>
        <v>0</v>
      </c>
      <c r="J282" s="37">
        <v>1</v>
      </c>
      <c r="K282" s="38">
        <f t="shared" si="18"/>
        <v>0</v>
      </c>
    </row>
    <row r="283" spans="1:11" s="36" customFormat="1" ht="11.25" customHeight="1" outlineLevel="1" x14ac:dyDescent="0.2">
      <c r="A283" s="247"/>
      <c r="B283" s="273"/>
      <c r="C283" s="274"/>
      <c r="D283" s="258" t="str">
        <f t="shared" si="19"/>
        <v/>
      </c>
      <c r="E283" s="275"/>
      <c r="F283" s="276"/>
      <c r="G283" s="277"/>
      <c r="H283" s="278">
        <f t="shared" si="16"/>
        <v>0</v>
      </c>
      <c r="I283" s="278">
        <f t="shared" si="17"/>
        <v>0</v>
      </c>
      <c r="J283" s="37">
        <v>1</v>
      </c>
      <c r="K283" s="38">
        <f t="shared" si="18"/>
        <v>0</v>
      </c>
    </row>
    <row r="284" spans="1:11" s="36" customFormat="1" ht="11.25" customHeight="1" outlineLevel="1" x14ac:dyDescent="0.2">
      <c r="A284" s="247"/>
      <c r="B284" s="273"/>
      <c r="C284" s="276"/>
      <c r="D284" s="258" t="str">
        <f t="shared" si="19"/>
        <v/>
      </c>
      <c r="E284" s="275"/>
      <c r="F284" s="276"/>
      <c r="G284" s="279"/>
      <c r="H284" s="278">
        <f t="shared" si="16"/>
        <v>0</v>
      </c>
      <c r="I284" s="278">
        <f t="shared" si="17"/>
        <v>0</v>
      </c>
      <c r="J284" s="37">
        <v>1</v>
      </c>
      <c r="K284" s="38">
        <f t="shared" si="18"/>
        <v>0</v>
      </c>
    </row>
    <row r="285" spans="1:11" s="36" customFormat="1" ht="11.25" customHeight="1" outlineLevel="1" x14ac:dyDescent="0.2">
      <c r="A285" s="247"/>
      <c r="B285" s="273"/>
      <c r="C285" s="276"/>
      <c r="D285" s="258" t="str">
        <f t="shared" si="19"/>
        <v/>
      </c>
      <c r="E285" s="275"/>
      <c r="F285" s="276"/>
      <c r="G285" s="279"/>
      <c r="H285" s="278">
        <f t="shared" si="16"/>
        <v>0</v>
      </c>
      <c r="I285" s="278">
        <f t="shared" si="17"/>
        <v>0</v>
      </c>
      <c r="J285" s="37">
        <v>1</v>
      </c>
      <c r="K285" s="38">
        <f t="shared" si="18"/>
        <v>0</v>
      </c>
    </row>
    <row r="286" spans="1:11" s="36" customFormat="1" ht="12" customHeight="1" outlineLevel="1" x14ac:dyDescent="0.2">
      <c r="A286" s="247"/>
      <c r="B286" s="273"/>
      <c r="C286" s="276"/>
      <c r="D286" s="258" t="str">
        <f t="shared" si="19"/>
        <v/>
      </c>
      <c r="E286" s="275"/>
      <c r="F286" s="276"/>
      <c r="G286" s="279"/>
      <c r="H286" s="278">
        <f t="shared" si="16"/>
        <v>0</v>
      </c>
      <c r="I286" s="278">
        <f t="shared" si="17"/>
        <v>0</v>
      </c>
      <c r="J286" s="37">
        <v>1</v>
      </c>
      <c r="K286" s="38">
        <f t="shared" si="18"/>
        <v>0</v>
      </c>
    </row>
    <row r="287" spans="1:11" s="36" customFormat="1" ht="11.25" customHeight="1" outlineLevel="1" x14ac:dyDescent="0.2">
      <c r="A287" s="247"/>
      <c r="B287" s="273"/>
      <c r="C287" s="274"/>
      <c r="D287" s="258" t="str">
        <f t="shared" si="19"/>
        <v/>
      </c>
      <c r="E287" s="275"/>
      <c r="F287" s="276"/>
      <c r="G287" s="279"/>
      <c r="H287" s="278">
        <f t="shared" si="16"/>
        <v>0</v>
      </c>
      <c r="I287" s="278">
        <f t="shared" si="17"/>
        <v>0</v>
      </c>
      <c r="J287" s="37">
        <v>1</v>
      </c>
      <c r="K287" s="38">
        <f t="shared" si="18"/>
        <v>0</v>
      </c>
    </row>
    <row r="288" spans="1:11" s="36" customFormat="1" ht="12" customHeight="1" outlineLevel="1" x14ac:dyDescent="0.2">
      <c r="A288" s="247"/>
      <c r="B288" s="273"/>
      <c r="C288" s="276"/>
      <c r="D288" s="258" t="str">
        <f t="shared" si="19"/>
        <v/>
      </c>
      <c r="E288" s="275"/>
      <c r="F288" s="276"/>
      <c r="G288" s="279"/>
      <c r="H288" s="278">
        <f t="shared" si="16"/>
        <v>0</v>
      </c>
      <c r="I288" s="278">
        <f t="shared" si="17"/>
        <v>0</v>
      </c>
      <c r="J288" s="37">
        <v>1</v>
      </c>
      <c r="K288" s="38">
        <f t="shared" si="18"/>
        <v>0</v>
      </c>
    </row>
    <row r="289" spans="1:11" s="36" customFormat="1" ht="11.25" customHeight="1" outlineLevel="1" x14ac:dyDescent="0.2">
      <c r="A289" s="247"/>
      <c r="B289" s="273"/>
      <c r="C289" s="276"/>
      <c r="D289" s="258" t="str">
        <f t="shared" si="19"/>
        <v/>
      </c>
      <c r="E289" s="275"/>
      <c r="F289" s="276"/>
      <c r="G289" s="279"/>
      <c r="H289" s="278">
        <f t="shared" si="16"/>
        <v>0</v>
      </c>
      <c r="I289" s="278">
        <f t="shared" si="17"/>
        <v>0</v>
      </c>
      <c r="J289" s="37">
        <v>1</v>
      </c>
      <c r="K289" s="38">
        <f t="shared" si="18"/>
        <v>0</v>
      </c>
    </row>
    <row r="290" spans="1:11" s="36" customFormat="1" ht="11.25" customHeight="1" outlineLevel="1" x14ac:dyDescent="0.2">
      <c r="A290" s="247"/>
      <c r="B290" s="273"/>
      <c r="C290" s="276"/>
      <c r="D290" s="258" t="str">
        <f t="shared" si="19"/>
        <v/>
      </c>
      <c r="E290" s="275"/>
      <c r="F290" s="276"/>
      <c r="G290" s="279"/>
      <c r="H290" s="278">
        <f t="shared" si="16"/>
        <v>0</v>
      </c>
      <c r="I290" s="278">
        <f t="shared" si="17"/>
        <v>0</v>
      </c>
      <c r="J290" s="37">
        <v>1</v>
      </c>
      <c r="K290" s="38">
        <f t="shared" si="18"/>
        <v>0</v>
      </c>
    </row>
    <row r="291" spans="1:11" s="36" customFormat="1" ht="12" customHeight="1" outlineLevel="1" x14ac:dyDescent="0.2">
      <c r="A291" s="247"/>
      <c r="B291" s="273"/>
      <c r="C291" s="274"/>
      <c r="D291" s="258" t="str">
        <f t="shared" si="19"/>
        <v/>
      </c>
      <c r="E291" s="275"/>
      <c r="F291" s="276"/>
      <c r="G291" s="279"/>
      <c r="H291" s="278">
        <f t="shared" si="16"/>
        <v>0</v>
      </c>
      <c r="I291" s="278">
        <f t="shared" si="17"/>
        <v>0</v>
      </c>
      <c r="J291" s="37">
        <v>1</v>
      </c>
      <c r="K291" s="38">
        <f t="shared" si="18"/>
        <v>0</v>
      </c>
    </row>
    <row r="292" spans="1:11" s="36" customFormat="1" ht="12" customHeight="1" outlineLevel="1" x14ac:dyDescent="0.2">
      <c r="A292" s="247"/>
      <c r="B292" s="273"/>
      <c r="C292" s="276"/>
      <c r="D292" s="258" t="str">
        <f t="shared" si="19"/>
        <v/>
      </c>
      <c r="E292" s="275"/>
      <c r="F292" s="276"/>
      <c r="G292" s="279"/>
      <c r="H292" s="278">
        <f t="shared" si="16"/>
        <v>0</v>
      </c>
      <c r="I292" s="278">
        <f t="shared" si="17"/>
        <v>0</v>
      </c>
      <c r="J292" s="37">
        <v>1</v>
      </c>
      <c r="K292" s="38">
        <f t="shared" si="18"/>
        <v>0</v>
      </c>
    </row>
    <row r="293" spans="1:11" s="36" customFormat="1" ht="11.25" customHeight="1" outlineLevel="1" x14ac:dyDescent="0.2">
      <c r="A293" s="247"/>
      <c r="B293" s="273"/>
      <c r="C293" s="274"/>
      <c r="D293" s="258" t="str">
        <f t="shared" si="19"/>
        <v/>
      </c>
      <c r="E293" s="275"/>
      <c r="F293" s="276"/>
      <c r="G293" s="277"/>
      <c r="H293" s="278">
        <f t="shared" si="16"/>
        <v>0</v>
      </c>
      <c r="I293" s="278">
        <f>SUMIF(G293,"&gt;0",G293)</f>
        <v>0</v>
      </c>
      <c r="J293" s="37">
        <v>1</v>
      </c>
      <c r="K293" s="38">
        <f t="shared" si="18"/>
        <v>0</v>
      </c>
    </row>
    <row r="294" spans="1:11" s="36" customFormat="1" ht="11.25" customHeight="1" outlineLevel="1" x14ac:dyDescent="0.2">
      <c r="A294" s="247"/>
      <c r="B294" s="273"/>
      <c r="C294" s="276"/>
      <c r="D294" s="258" t="str">
        <f t="shared" si="19"/>
        <v/>
      </c>
      <c r="E294" s="275"/>
      <c r="F294" s="276"/>
      <c r="G294" s="279"/>
      <c r="H294" s="278">
        <f t="shared" si="16"/>
        <v>0</v>
      </c>
      <c r="I294" s="278">
        <f t="shared" si="17"/>
        <v>0</v>
      </c>
      <c r="J294" s="37">
        <v>1</v>
      </c>
      <c r="K294" s="38">
        <f t="shared" si="18"/>
        <v>0</v>
      </c>
    </row>
    <row r="295" spans="1:11" s="36" customFormat="1" ht="12" customHeight="1" outlineLevel="1" x14ac:dyDescent="0.2">
      <c r="A295" s="247"/>
      <c r="B295" s="273"/>
      <c r="C295" s="276"/>
      <c r="D295" s="258" t="str">
        <f t="shared" si="19"/>
        <v/>
      </c>
      <c r="E295" s="275"/>
      <c r="F295" s="276"/>
      <c r="G295" s="279"/>
      <c r="H295" s="278">
        <f t="shared" si="16"/>
        <v>0</v>
      </c>
      <c r="I295" s="278">
        <f t="shared" si="17"/>
        <v>0</v>
      </c>
      <c r="J295" s="37">
        <v>1</v>
      </c>
      <c r="K295" s="38">
        <f t="shared" si="18"/>
        <v>0</v>
      </c>
    </row>
    <row r="296" spans="1:11" s="36" customFormat="1" ht="12.75" customHeight="1" outlineLevel="1" x14ac:dyDescent="0.2">
      <c r="A296" s="247"/>
      <c r="B296" s="273"/>
      <c r="C296" s="276"/>
      <c r="D296" s="258" t="str">
        <f t="shared" si="19"/>
        <v/>
      </c>
      <c r="E296" s="275"/>
      <c r="F296" s="276"/>
      <c r="G296" s="279"/>
      <c r="H296" s="278">
        <f t="shared" si="16"/>
        <v>0</v>
      </c>
      <c r="I296" s="278">
        <f t="shared" si="17"/>
        <v>0</v>
      </c>
      <c r="J296" s="37">
        <v>1</v>
      </c>
      <c r="K296" s="38">
        <f t="shared" si="18"/>
        <v>0</v>
      </c>
    </row>
    <row r="297" spans="1:11" s="36" customFormat="1" ht="12" customHeight="1" outlineLevel="1" x14ac:dyDescent="0.2">
      <c r="A297" s="247"/>
      <c r="B297" s="273"/>
      <c r="C297" s="281"/>
      <c r="D297" s="258" t="str">
        <f t="shared" si="19"/>
        <v/>
      </c>
      <c r="E297" s="275"/>
      <c r="F297" s="276"/>
      <c r="G297" s="279"/>
      <c r="H297" s="278">
        <f t="shared" si="16"/>
        <v>0</v>
      </c>
      <c r="I297" s="278">
        <f t="shared" si="17"/>
        <v>0</v>
      </c>
      <c r="J297" s="37">
        <v>1</v>
      </c>
      <c r="K297" s="38">
        <f t="shared" si="18"/>
        <v>0</v>
      </c>
    </row>
    <row r="298" spans="1:11" s="36" customFormat="1" ht="11.25" customHeight="1" outlineLevel="1" x14ac:dyDescent="0.2">
      <c r="A298" s="247"/>
      <c r="B298" s="273"/>
      <c r="C298" s="274"/>
      <c r="D298" s="258" t="str">
        <f t="shared" si="19"/>
        <v/>
      </c>
      <c r="E298" s="275"/>
      <c r="F298" s="276"/>
      <c r="G298" s="277"/>
      <c r="H298" s="278">
        <f t="shared" si="16"/>
        <v>0</v>
      </c>
      <c r="I298" s="278">
        <f t="shared" si="17"/>
        <v>0</v>
      </c>
      <c r="J298" s="37">
        <v>1</v>
      </c>
      <c r="K298" s="38">
        <f t="shared" si="18"/>
        <v>0</v>
      </c>
    </row>
    <row r="299" spans="1:11" s="36" customFormat="1" ht="11.25" customHeight="1" outlineLevel="1" x14ac:dyDescent="0.2">
      <c r="A299" s="247"/>
      <c r="B299" s="273"/>
      <c r="C299" s="274"/>
      <c r="D299" s="258" t="str">
        <f t="shared" si="19"/>
        <v/>
      </c>
      <c r="E299" s="275"/>
      <c r="F299" s="276"/>
      <c r="G299" s="277"/>
      <c r="H299" s="278">
        <f t="shared" si="16"/>
        <v>0</v>
      </c>
      <c r="I299" s="278">
        <f t="shared" si="17"/>
        <v>0</v>
      </c>
      <c r="J299" s="37">
        <v>1</v>
      </c>
      <c r="K299" s="38">
        <f t="shared" si="18"/>
        <v>0</v>
      </c>
    </row>
    <row r="300" spans="1:11" s="36" customFormat="1" ht="12" customHeight="1" outlineLevel="1" x14ac:dyDescent="0.2">
      <c r="A300" s="247"/>
      <c r="B300" s="273"/>
      <c r="C300" s="274"/>
      <c r="D300" s="258" t="str">
        <f t="shared" si="19"/>
        <v/>
      </c>
      <c r="E300" s="275"/>
      <c r="F300" s="276"/>
      <c r="G300" s="277"/>
      <c r="H300" s="278">
        <f t="shared" si="16"/>
        <v>0</v>
      </c>
      <c r="I300" s="278">
        <f t="shared" si="17"/>
        <v>0</v>
      </c>
      <c r="J300" s="37">
        <v>1</v>
      </c>
      <c r="K300" s="38">
        <f t="shared" si="18"/>
        <v>0</v>
      </c>
    </row>
    <row r="301" spans="1:11" s="36" customFormat="1" ht="10.5" customHeight="1" outlineLevel="1" x14ac:dyDescent="0.2">
      <c r="A301" s="247"/>
      <c r="B301" s="273"/>
      <c r="C301" s="274"/>
      <c r="D301" s="258" t="str">
        <f t="shared" si="19"/>
        <v/>
      </c>
      <c r="E301" s="275"/>
      <c r="F301" s="276"/>
      <c r="G301" s="279"/>
      <c r="H301" s="278">
        <f t="shared" si="16"/>
        <v>0</v>
      </c>
      <c r="I301" s="278">
        <f t="shared" si="17"/>
        <v>0</v>
      </c>
      <c r="J301" s="37">
        <v>1</v>
      </c>
      <c r="K301" s="38">
        <f t="shared" si="18"/>
        <v>0</v>
      </c>
    </row>
    <row r="302" spans="1:11" s="36" customFormat="1" ht="11.25" customHeight="1" outlineLevel="1" x14ac:dyDescent="0.2">
      <c r="A302" s="247"/>
      <c r="B302" s="280"/>
      <c r="C302" s="281"/>
      <c r="D302" s="258" t="str">
        <f t="shared" si="19"/>
        <v/>
      </c>
      <c r="E302" s="275"/>
      <c r="F302" s="276"/>
      <c r="G302" s="279"/>
      <c r="H302" s="278">
        <f t="shared" si="16"/>
        <v>0</v>
      </c>
      <c r="I302" s="278">
        <f t="shared" si="17"/>
        <v>0</v>
      </c>
      <c r="J302" s="37">
        <v>1</v>
      </c>
      <c r="K302" s="38">
        <f t="shared" si="18"/>
        <v>0</v>
      </c>
    </row>
    <row r="303" spans="1:11" s="36" customFormat="1" ht="10.5" customHeight="1" outlineLevel="1" x14ac:dyDescent="0.2">
      <c r="A303" s="247"/>
      <c r="B303" s="273"/>
      <c r="C303" s="274"/>
      <c r="D303" s="258" t="str">
        <f t="shared" si="19"/>
        <v/>
      </c>
      <c r="E303" s="275"/>
      <c r="F303" s="276"/>
      <c r="G303" s="277"/>
      <c r="H303" s="278">
        <f t="shared" si="16"/>
        <v>0</v>
      </c>
      <c r="I303" s="278">
        <f t="shared" si="17"/>
        <v>0</v>
      </c>
      <c r="J303" s="37">
        <v>1</v>
      </c>
      <c r="K303" s="38">
        <f t="shared" si="18"/>
        <v>0</v>
      </c>
    </row>
    <row r="304" spans="1:11" s="36" customFormat="1" ht="11.25" customHeight="1" outlineLevel="1" x14ac:dyDescent="0.2">
      <c r="A304" s="247"/>
      <c r="B304" s="273"/>
      <c r="C304" s="276"/>
      <c r="D304" s="258" t="str">
        <f t="shared" si="19"/>
        <v/>
      </c>
      <c r="E304" s="275"/>
      <c r="F304" s="276"/>
      <c r="G304" s="279"/>
      <c r="H304" s="278">
        <f t="shared" si="16"/>
        <v>0</v>
      </c>
      <c r="I304" s="278">
        <f t="shared" si="17"/>
        <v>0</v>
      </c>
      <c r="J304" s="37">
        <v>1</v>
      </c>
      <c r="K304" s="38">
        <f t="shared" si="18"/>
        <v>0</v>
      </c>
    </row>
    <row r="305" spans="1:11" s="36" customFormat="1" ht="11.25" customHeight="1" outlineLevel="1" x14ac:dyDescent="0.2">
      <c r="A305" s="247"/>
      <c r="B305" s="273"/>
      <c r="C305" s="274"/>
      <c r="D305" s="258" t="str">
        <f t="shared" si="19"/>
        <v/>
      </c>
      <c r="E305" s="275"/>
      <c r="F305" s="276"/>
      <c r="G305" s="279"/>
      <c r="H305" s="278">
        <f t="shared" si="16"/>
        <v>0</v>
      </c>
      <c r="I305" s="278">
        <f t="shared" si="17"/>
        <v>0</v>
      </c>
      <c r="J305" s="37">
        <v>1</v>
      </c>
      <c r="K305" s="38">
        <f t="shared" si="18"/>
        <v>0</v>
      </c>
    </row>
    <row r="306" spans="1:11" s="36" customFormat="1" ht="12" customHeight="1" outlineLevel="1" x14ac:dyDescent="0.2">
      <c r="A306" s="247"/>
      <c r="B306" s="280"/>
      <c r="C306" s="281"/>
      <c r="D306" s="258" t="str">
        <f t="shared" si="19"/>
        <v/>
      </c>
      <c r="E306" s="275"/>
      <c r="F306" s="276"/>
      <c r="G306" s="279"/>
      <c r="H306" s="278">
        <f t="shared" si="16"/>
        <v>0</v>
      </c>
      <c r="I306" s="278">
        <f t="shared" si="17"/>
        <v>0</v>
      </c>
      <c r="J306" s="37">
        <v>1</v>
      </c>
      <c r="K306" s="38">
        <f t="shared" si="18"/>
        <v>0</v>
      </c>
    </row>
    <row r="307" spans="1:11" s="36" customFormat="1" ht="12" customHeight="1" outlineLevel="1" x14ac:dyDescent="0.2">
      <c r="A307" s="247"/>
      <c r="B307" s="273"/>
      <c r="C307" s="274"/>
      <c r="D307" s="258" t="str">
        <f t="shared" si="19"/>
        <v/>
      </c>
      <c r="E307" s="275"/>
      <c r="F307" s="276"/>
      <c r="G307" s="277"/>
      <c r="H307" s="278">
        <f t="shared" si="16"/>
        <v>0</v>
      </c>
      <c r="I307" s="278">
        <f t="shared" si="17"/>
        <v>0</v>
      </c>
      <c r="J307" s="37">
        <v>1</v>
      </c>
      <c r="K307" s="38">
        <f t="shared" si="18"/>
        <v>0</v>
      </c>
    </row>
    <row r="308" spans="1:11" s="36" customFormat="1" ht="12" customHeight="1" outlineLevel="1" x14ac:dyDescent="0.2">
      <c r="A308" s="247"/>
      <c r="B308" s="273"/>
      <c r="C308" s="274"/>
      <c r="D308" s="258" t="str">
        <f t="shared" si="19"/>
        <v/>
      </c>
      <c r="E308" s="275"/>
      <c r="F308" s="276"/>
      <c r="G308" s="277"/>
      <c r="H308" s="278">
        <f t="shared" si="16"/>
        <v>0</v>
      </c>
      <c r="I308" s="278">
        <f t="shared" si="17"/>
        <v>0</v>
      </c>
      <c r="J308" s="37">
        <v>1</v>
      </c>
      <c r="K308" s="38">
        <f t="shared" si="18"/>
        <v>0</v>
      </c>
    </row>
    <row r="309" spans="1:11" s="36" customFormat="1" ht="10.5" customHeight="1" outlineLevel="1" x14ac:dyDescent="0.2">
      <c r="A309" s="247"/>
      <c r="B309" s="273"/>
      <c r="C309" s="274"/>
      <c r="D309" s="258" t="str">
        <f t="shared" si="19"/>
        <v/>
      </c>
      <c r="E309" s="275"/>
      <c r="F309" s="276"/>
      <c r="G309" s="277"/>
      <c r="H309" s="278">
        <f t="shared" si="16"/>
        <v>0</v>
      </c>
      <c r="I309" s="278">
        <f t="shared" si="17"/>
        <v>0</v>
      </c>
      <c r="J309" s="37">
        <v>1</v>
      </c>
      <c r="K309" s="38">
        <f t="shared" si="18"/>
        <v>0</v>
      </c>
    </row>
    <row r="310" spans="1:11" s="36" customFormat="1" ht="11.25" customHeight="1" outlineLevel="1" x14ac:dyDescent="0.2">
      <c r="A310" s="247"/>
      <c r="B310" s="273"/>
      <c r="C310" s="276"/>
      <c r="D310" s="258" t="str">
        <f t="shared" si="19"/>
        <v/>
      </c>
      <c r="E310" s="275"/>
      <c r="F310" s="276"/>
      <c r="G310" s="279"/>
      <c r="H310" s="278">
        <f t="shared" si="16"/>
        <v>0</v>
      </c>
      <c r="I310" s="278">
        <f t="shared" si="17"/>
        <v>0</v>
      </c>
      <c r="J310" s="37">
        <v>1</v>
      </c>
      <c r="K310" s="38">
        <f t="shared" si="18"/>
        <v>0</v>
      </c>
    </row>
    <row r="311" spans="1:11" s="36" customFormat="1" ht="11.25" customHeight="1" outlineLevel="1" x14ac:dyDescent="0.2">
      <c r="A311" s="247"/>
      <c r="B311" s="273"/>
      <c r="C311" s="274"/>
      <c r="D311" s="258" t="str">
        <f t="shared" si="19"/>
        <v/>
      </c>
      <c r="E311" s="275"/>
      <c r="F311" s="276"/>
      <c r="G311" s="279"/>
      <c r="H311" s="288">
        <f t="shared" si="16"/>
        <v>0</v>
      </c>
      <c r="I311" s="278">
        <f t="shared" si="17"/>
        <v>0</v>
      </c>
      <c r="J311" s="37">
        <v>1</v>
      </c>
      <c r="K311" s="38">
        <f t="shared" si="18"/>
        <v>0</v>
      </c>
    </row>
    <row r="312" spans="1:11" s="36" customFormat="1" ht="12" customHeight="1" outlineLevel="1" x14ac:dyDescent="0.2">
      <c r="A312" s="247"/>
      <c r="B312" s="273"/>
      <c r="C312" s="274"/>
      <c r="D312" s="258" t="str">
        <f t="shared" si="19"/>
        <v/>
      </c>
      <c r="E312" s="275"/>
      <c r="F312" s="276"/>
      <c r="G312" s="277"/>
      <c r="H312" s="278">
        <f t="shared" si="16"/>
        <v>0</v>
      </c>
      <c r="I312" s="278">
        <f t="shared" si="17"/>
        <v>0</v>
      </c>
      <c r="J312" s="37">
        <v>1</v>
      </c>
      <c r="K312" s="38">
        <f t="shared" si="18"/>
        <v>0</v>
      </c>
    </row>
    <row r="313" spans="1:11" s="36" customFormat="1" ht="11.25" customHeight="1" outlineLevel="1" x14ac:dyDescent="0.2">
      <c r="A313" s="247"/>
      <c r="B313" s="273"/>
      <c r="C313" s="274"/>
      <c r="D313" s="258" t="str">
        <f t="shared" si="19"/>
        <v/>
      </c>
      <c r="E313" s="275"/>
      <c r="F313" s="276"/>
      <c r="G313" s="277"/>
      <c r="H313" s="278">
        <f t="shared" si="16"/>
        <v>0</v>
      </c>
      <c r="I313" s="278">
        <f t="shared" si="17"/>
        <v>0</v>
      </c>
      <c r="J313" s="37">
        <v>1</v>
      </c>
      <c r="K313" s="38">
        <f t="shared" si="18"/>
        <v>0</v>
      </c>
    </row>
    <row r="314" spans="1:11" s="36" customFormat="1" ht="12.75" customHeight="1" outlineLevel="1" x14ac:dyDescent="0.2">
      <c r="A314" s="247"/>
      <c r="B314" s="273"/>
      <c r="C314" s="274"/>
      <c r="D314" s="258" t="str">
        <f t="shared" si="19"/>
        <v/>
      </c>
      <c r="E314" s="275"/>
      <c r="F314" s="276"/>
      <c r="G314" s="277"/>
      <c r="H314" s="278">
        <f t="shared" si="16"/>
        <v>0</v>
      </c>
      <c r="I314" s="278">
        <f t="shared" si="17"/>
        <v>0</v>
      </c>
      <c r="J314" s="37">
        <v>1</v>
      </c>
      <c r="K314" s="38">
        <f t="shared" si="18"/>
        <v>0</v>
      </c>
    </row>
    <row r="315" spans="1:11" s="36" customFormat="1" ht="12.75" customHeight="1" outlineLevel="1" x14ac:dyDescent="0.2">
      <c r="A315" s="247"/>
      <c r="B315" s="273"/>
      <c r="C315" s="276"/>
      <c r="D315" s="258" t="str">
        <f t="shared" si="19"/>
        <v/>
      </c>
      <c r="E315" s="275"/>
      <c r="F315" s="276"/>
      <c r="G315" s="279"/>
      <c r="H315" s="278">
        <f t="shared" si="16"/>
        <v>0</v>
      </c>
      <c r="I315" s="278">
        <f t="shared" si="17"/>
        <v>0</v>
      </c>
      <c r="J315" s="37">
        <v>1</v>
      </c>
      <c r="K315" s="38">
        <f t="shared" si="18"/>
        <v>0</v>
      </c>
    </row>
    <row r="316" spans="1:11" s="36" customFormat="1" ht="11.25" customHeight="1" outlineLevel="1" x14ac:dyDescent="0.2">
      <c r="A316" s="247"/>
      <c r="B316" s="273"/>
      <c r="C316" s="274"/>
      <c r="D316" s="258" t="str">
        <f t="shared" si="19"/>
        <v/>
      </c>
      <c r="E316" s="275"/>
      <c r="F316" s="276"/>
      <c r="G316" s="279"/>
      <c r="H316" s="278">
        <f t="shared" si="16"/>
        <v>0</v>
      </c>
      <c r="I316" s="278">
        <f t="shared" si="17"/>
        <v>0</v>
      </c>
      <c r="J316" s="37">
        <v>1</v>
      </c>
      <c r="K316" s="38">
        <f t="shared" si="18"/>
        <v>0</v>
      </c>
    </row>
    <row r="317" spans="1:11" s="36" customFormat="1" ht="11.25" customHeight="1" outlineLevel="1" x14ac:dyDescent="0.2">
      <c r="A317" s="247"/>
      <c r="B317" s="273"/>
      <c r="C317" s="274"/>
      <c r="D317" s="258" t="str">
        <f t="shared" si="19"/>
        <v/>
      </c>
      <c r="E317" s="275"/>
      <c r="F317" s="276"/>
      <c r="G317" s="277"/>
      <c r="H317" s="278">
        <f t="shared" si="16"/>
        <v>0</v>
      </c>
      <c r="I317" s="278">
        <f t="shared" si="17"/>
        <v>0</v>
      </c>
      <c r="J317" s="37">
        <v>1</v>
      </c>
      <c r="K317" s="38">
        <f t="shared" si="18"/>
        <v>0</v>
      </c>
    </row>
    <row r="318" spans="1:11" s="36" customFormat="1" ht="12" customHeight="1" outlineLevel="1" x14ac:dyDescent="0.2">
      <c r="A318" s="247"/>
      <c r="B318" s="273"/>
      <c r="C318" s="276"/>
      <c r="D318" s="258" t="str">
        <f t="shared" si="19"/>
        <v/>
      </c>
      <c r="E318" s="275"/>
      <c r="F318" s="276"/>
      <c r="G318" s="279"/>
      <c r="H318" s="291">
        <f t="shared" si="16"/>
        <v>0</v>
      </c>
      <c r="I318" s="278">
        <f t="shared" si="17"/>
        <v>0</v>
      </c>
      <c r="J318" s="37">
        <v>1</v>
      </c>
      <c r="K318" s="38">
        <f t="shared" si="18"/>
        <v>0</v>
      </c>
    </row>
    <row r="319" spans="1:11" s="36" customFormat="1" ht="11.25" customHeight="1" outlineLevel="1" x14ac:dyDescent="0.2">
      <c r="A319" s="247"/>
      <c r="B319" s="273"/>
      <c r="C319" s="274"/>
      <c r="D319" s="258" t="str">
        <f t="shared" si="19"/>
        <v/>
      </c>
      <c r="E319" s="275"/>
      <c r="F319" s="276"/>
      <c r="G319" s="279"/>
      <c r="H319" s="291">
        <f t="shared" si="16"/>
        <v>0</v>
      </c>
      <c r="I319" s="278">
        <f t="shared" si="17"/>
        <v>0</v>
      </c>
      <c r="J319" s="37">
        <v>1</v>
      </c>
      <c r="K319" s="38">
        <f t="shared" si="18"/>
        <v>0</v>
      </c>
    </row>
    <row r="320" spans="1:11" s="36" customFormat="1" ht="12.75" customHeight="1" outlineLevel="1" x14ac:dyDescent="0.2">
      <c r="A320" s="247"/>
      <c r="B320" s="273"/>
      <c r="C320" s="274"/>
      <c r="D320" s="258" t="str">
        <f t="shared" si="19"/>
        <v/>
      </c>
      <c r="E320" s="275"/>
      <c r="F320" s="276"/>
      <c r="G320" s="279"/>
      <c r="H320" s="291">
        <f t="shared" si="16"/>
        <v>0</v>
      </c>
      <c r="I320" s="278">
        <f t="shared" si="17"/>
        <v>0</v>
      </c>
      <c r="J320" s="37">
        <v>1</v>
      </c>
      <c r="K320" s="38">
        <f t="shared" si="18"/>
        <v>0</v>
      </c>
    </row>
    <row r="321" spans="1:12" s="36" customFormat="1" ht="12" customHeight="1" outlineLevel="1" x14ac:dyDescent="0.2">
      <c r="A321" s="247"/>
      <c r="B321" s="273"/>
      <c r="C321" s="274"/>
      <c r="D321" s="258" t="str">
        <f t="shared" si="19"/>
        <v/>
      </c>
      <c r="E321" s="275"/>
      <c r="F321" s="276"/>
      <c r="G321" s="279"/>
      <c r="H321" s="291">
        <f t="shared" si="16"/>
        <v>0</v>
      </c>
      <c r="I321" s="278">
        <f t="shared" si="17"/>
        <v>0</v>
      </c>
      <c r="J321" s="37">
        <v>1</v>
      </c>
      <c r="K321" s="38">
        <f t="shared" si="18"/>
        <v>0</v>
      </c>
    </row>
    <row r="322" spans="1:12" s="36" customFormat="1" ht="12" customHeight="1" outlineLevel="1" x14ac:dyDescent="0.2">
      <c r="A322" s="247"/>
      <c r="B322" s="273"/>
      <c r="C322" s="276"/>
      <c r="D322" s="258" t="str">
        <f t="shared" si="19"/>
        <v/>
      </c>
      <c r="E322" s="275"/>
      <c r="F322" s="276"/>
      <c r="G322" s="279"/>
      <c r="H322" s="291">
        <f t="shared" si="16"/>
        <v>0</v>
      </c>
      <c r="I322" s="278">
        <f t="shared" si="17"/>
        <v>0</v>
      </c>
      <c r="J322" s="37">
        <v>1</v>
      </c>
      <c r="K322" s="38">
        <f t="shared" si="18"/>
        <v>0</v>
      </c>
    </row>
    <row r="323" spans="1:12" s="36" customFormat="1" ht="11.25" customHeight="1" outlineLevel="1" x14ac:dyDescent="0.2">
      <c r="A323" s="247"/>
      <c r="B323" s="273"/>
      <c r="C323" s="274"/>
      <c r="D323" s="258" t="str">
        <f t="shared" si="19"/>
        <v/>
      </c>
      <c r="E323" s="275"/>
      <c r="F323" s="276"/>
      <c r="G323" s="277"/>
      <c r="H323" s="291">
        <f t="shared" si="16"/>
        <v>0</v>
      </c>
      <c r="I323" s="278">
        <f t="shared" si="17"/>
        <v>0</v>
      </c>
      <c r="J323" s="37">
        <v>1</v>
      </c>
      <c r="K323" s="38">
        <f t="shared" si="18"/>
        <v>0</v>
      </c>
    </row>
    <row r="324" spans="1:12" s="36" customFormat="1" ht="11.25" customHeight="1" outlineLevel="1" x14ac:dyDescent="0.2">
      <c r="A324" s="247"/>
      <c r="B324" s="273"/>
      <c r="C324" s="274"/>
      <c r="D324" s="258" t="str">
        <f t="shared" si="19"/>
        <v/>
      </c>
      <c r="E324" s="275"/>
      <c r="F324" s="276"/>
      <c r="G324" s="277"/>
      <c r="H324" s="291">
        <f t="shared" si="16"/>
        <v>0</v>
      </c>
      <c r="I324" s="278">
        <f t="shared" si="17"/>
        <v>0</v>
      </c>
      <c r="J324" s="37">
        <v>1</v>
      </c>
      <c r="K324" s="38">
        <f t="shared" si="18"/>
        <v>0</v>
      </c>
    </row>
    <row r="325" spans="1:12" s="36" customFormat="1" ht="13.5" customHeight="1" outlineLevel="1" x14ac:dyDescent="0.2">
      <c r="A325" s="247"/>
      <c r="B325" s="273"/>
      <c r="C325" s="274"/>
      <c r="D325" s="258" t="str">
        <f t="shared" si="19"/>
        <v/>
      </c>
      <c r="E325" s="275"/>
      <c r="F325" s="276"/>
      <c r="G325" s="277"/>
      <c r="H325" s="291">
        <f t="shared" si="16"/>
        <v>0</v>
      </c>
      <c r="I325" s="278">
        <f t="shared" si="17"/>
        <v>0</v>
      </c>
      <c r="J325" s="37">
        <v>1</v>
      </c>
      <c r="K325" s="38">
        <f t="shared" si="18"/>
        <v>0</v>
      </c>
    </row>
    <row r="326" spans="1:12" s="36" customFormat="1" ht="11.25" customHeight="1" outlineLevel="1" x14ac:dyDescent="0.2">
      <c r="A326" s="247"/>
      <c r="B326" s="273"/>
      <c r="C326" s="276"/>
      <c r="D326" s="258" t="str">
        <f t="shared" si="19"/>
        <v/>
      </c>
      <c r="E326" s="275"/>
      <c r="F326" s="276"/>
      <c r="G326" s="279"/>
      <c r="H326" s="291">
        <f t="shared" ref="H326:H348" si="20">SUMIF(G326,"&lt;0",G326)</f>
        <v>0</v>
      </c>
      <c r="I326" s="278">
        <f t="shared" ref="I326:I390" si="21">SUMIF(G326,"&gt;0",G326)</f>
        <v>0</v>
      </c>
      <c r="J326" s="37">
        <v>1</v>
      </c>
      <c r="K326" s="38">
        <f t="shared" ref="K326:K388" si="22">G326/J326</f>
        <v>0</v>
      </c>
    </row>
    <row r="327" spans="1:12" s="36" customFormat="1" ht="10.5" customHeight="1" outlineLevel="1" x14ac:dyDescent="0.2">
      <c r="A327" s="247"/>
      <c r="B327" s="273"/>
      <c r="C327" s="276"/>
      <c r="D327" s="258" t="str">
        <f t="shared" si="19"/>
        <v/>
      </c>
      <c r="E327" s="275"/>
      <c r="F327" s="276"/>
      <c r="G327" s="279"/>
      <c r="H327" s="291">
        <f t="shared" si="20"/>
        <v>0</v>
      </c>
      <c r="I327" s="278">
        <f t="shared" si="21"/>
        <v>0</v>
      </c>
      <c r="J327" s="37">
        <v>1</v>
      </c>
      <c r="K327" s="38">
        <f t="shared" si="22"/>
        <v>0</v>
      </c>
    </row>
    <row r="328" spans="1:12" s="36" customFormat="1" ht="12" customHeight="1" outlineLevel="1" x14ac:dyDescent="0.2">
      <c r="A328" s="247"/>
      <c r="B328" s="280"/>
      <c r="C328" s="281"/>
      <c r="D328" s="258" t="str">
        <f t="shared" si="19"/>
        <v/>
      </c>
      <c r="E328" s="275"/>
      <c r="F328" s="276"/>
      <c r="G328" s="279"/>
      <c r="H328" s="292">
        <f t="shared" si="20"/>
        <v>0</v>
      </c>
      <c r="I328" s="278">
        <f t="shared" si="21"/>
        <v>0</v>
      </c>
      <c r="J328" s="37">
        <v>1</v>
      </c>
      <c r="K328" s="38">
        <f t="shared" si="22"/>
        <v>0</v>
      </c>
      <c r="L328" s="100"/>
    </row>
    <row r="329" spans="1:12" s="36" customFormat="1" ht="12.75" customHeight="1" outlineLevel="1" x14ac:dyDescent="0.2">
      <c r="A329" s="247"/>
      <c r="B329" s="273"/>
      <c r="C329" s="276"/>
      <c r="D329" s="258" t="str">
        <f t="shared" si="19"/>
        <v/>
      </c>
      <c r="E329" s="275"/>
      <c r="F329" s="276"/>
      <c r="G329" s="279"/>
      <c r="H329" s="292">
        <f t="shared" si="20"/>
        <v>0</v>
      </c>
      <c r="I329" s="278">
        <f t="shared" si="21"/>
        <v>0</v>
      </c>
      <c r="J329" s="37">
        <v>1</v>
      </c>
      <c r="K329" s="38">
        <f t="shared" si="22"/>
        <v>0</v>
      </c>
      <c r="L329" s="100"/>
    </row>
    <row r="330" spans="1:12" s="36" customFormat="1" ht="10.5" customHeight="1" outlineLevel="1" x14ac:dyDescent="0.2">
      <c r="A330" s="247"/>
      <c r="B330" s="273"/>
      <c r="C330" s="274"/>
      <c r="D330" s="258" t="str">
        <f t="shared" ref="D330:D393" si="23">IF(ISBLANK(C330),"",VLOOKUP(C330,ACCCODES,2,FALSE))</f>
        <v/>
      </c>
      <c r="E330" s="275"/>
      <c r="F330" s="276"/>
      <c r="G330" s="279"/>
      <c r="H330" s="292">
        <f t="shared" si="20"/>
        <v>0</v>
      </c>
      <c r="I330" s="278">
        <f t="shared" si="21"/>
        <v>0</v>
      </c>
      <c r="J330" s="37">
        <v>1</v>
      </c>
      <c r="K330" s="38">
        <f t="shared" si="22"/>
        <v>0</v>
      </c>
      <c r="L330" s="100"/>
    </row>
    <row r="331" spans="1:12" s="36" customFormat="1" ht="11.25" customHeight="1" outlineLevel="1" x14ac:dyDescent="0.2">
      <c r="A331" s="247"/>
      <c r="B331" s="273"/>
      <c r="C331" s="276"/>
      <c r="D331" s="258" t="str">
        <f t="shared" si="23"/>
        <v/>
      </c>
      <c r="E331" s="275"/>
      <c r="F331" s="276"/>
      <c r="G331" s="279"/>
      <c r="H331" s="292">
        <f t="shared" si="20"/>
        <v>0</v>
      </c>
      <c r="I331" s="278">
        <f t="shared" si="21"/>
        <v>0</v>
      </c>
      <c r="J331" s="37">
        <v>1</v>
      </c>
      <c r="K331" s="38">
        <f t="shared" si="22"/>
        <v>0</v>
      </c>
      <c r="L331" s="100"/>
    </row>
    <row r="332" spans="1:12" s="36" customFormat="1" ht="11.25" customHeight="1" outlineLevel="1" x14ac:dyDescent="0.2">
      <c r="A332" s="247"/>
      <c r="B332" s="273"/>
      <c r="C332" s="276"/>
      <c r="D332" s="258" t="str">
        <f t="shared" si="23"/>
        <v/>
      </c>
      <c r="E332" s="275"/>
      <c r="F332" s="276"/>
      <c r="G332" s="279"/>
      <c r="H332" s="292">
        <f t="shared" si="20"/>
        <v>0</v>
      </c>
      <c r="I332" s="278">
        <f t="shared" si="21"/>
        <v>0</v>
      </c>
      <c r="J332" s="37">
        <v>1</v>
      </c>
      <c r="K332" s="38">
        <f t="shared" si="22"/>
        <v>0</v>
      </c>
      <c r="L332" s="100"/>
    </row>
    <row r="333" spans="1:12" s="36" customFormat="1" ht="10.5" customHeight="1" outlineLevel="1" x14ac:dyDescent="0.2">
      <c r="A333" s="247"/>
      <c r="B333" s="273"/>
      <c r="C333" s="276"/>
      <c r="D333" s="258" t="str">
        <f t="shared" si="23"/>
        <v/>
      </c>
      <c r="E333" s="275"/>
      <c r="F333" s="276"/>
      <c r="G333" s="279"/>
      <c r="H333" s="292">
        <f t="shared" si="20"/>
        <v>0</v>
      </c>
      <c r="I333" s="278">
        <f t="shared" si="21"/>
        <v>0</v>
      </c>
      <c r="J333" s="37">
        <v>1</v>
      </c>
      <c r="K333" s="38">
        <f t="shared" si="22"/>
        <v>0</v>
      </c>
      <c r="L333" s="100"/>
    </row>
    <row r="334" spans="1:12" s="36" customFormat="1" ht="12.75" customHeight="1" outlineLevel="1" x14ac:dyDescent="0.2">
      <c r="A334" s="247"/>
      <c r="B334" s="273"/>
      <c r="C334" s="276"/>
      <c r="D334" s="258" t="str">
        <f t="shared" si="23"/>
        <v/>
      </c>
      <c r="E334" s="275"/>
      <c r="F334" s="276"/>
      <c r="G334" s="279"/>
      <c r="H334" s="292">
        <f t="shared" si="20"/>
        <v>0</v>
      </c>
      <c r="I334" s="278">
        <f t="shared" si="21"/>
        <v>0</v>
      </c>
      <c r="J334" s="37">
        <v>1</v>
      </c>
      <c r="K334" s="38">
        <f t="shared" si="22"/>
        <v>0</v>
      </c>
      <c r="L334" s="100"/>
    </row>
    <row r="335" spans="1:12" s="36" customFormat="1" outlineLevel="1" x14ac:dyDescent="0.2">
      <c r="A335" s="247"/>
      <c r="B335" s="273"/>
      <c r="C335" s="274"/>
      <c r="D335" s="258" t="str">
        <f t="shared" si="23"/>
        <v/>
      </c>
      <c r="E335" s="275"/>
      <c r="F335" s="276"/>
      <c r="G335" s="279"/>
      <c r="H335" s="292">
        <f t="shared" si="20"/>
        <v>0</v>
      </c>
      <c r="I335" s="278">
        <f t="shared" si="21"/>
        <v>0</v>
      </c>
      <c r="J335" s="37">
        <v>1</v>
      </c>
      <c r="K335" s="38">
        <f t="shared" si="22"/>
        <v>0</v>
      </c>
      <c r="L335" s="100"/>
    </row>
    <row r="336" spans="1:12" s="36" customFormat="1" ht="11.25" customHeight="1" outlineLevel="1" x14ac:dyDescent="0.2">
      <c r="A336" s="247"/>
      <c r="B336" s="273"/>
      <c r="C336" s="274"/>
      <c r="D336" s="258" t="str">
        <f t="shared" si="23"/>
        <v/>
      </c>
      <c r="E336" s="275"/>
      <c r="F336" s="276"/>
      <c r="G336" s="277"/>
      <c r="H336" s="291">
        <f t="shared" si="20"/>
        <v>0</v>
      </c>
      <c r="I336" s="278">
        <f t="shared" si="21"/>
        <v>0</v>
      </c>
      <c r="J336" s="37">
        <v>1</v>
      </c>
      <c r="K336" s="38">
        <f t="shared" si="22"/>
        <v>0</v>
      </c>
    </row>
    <row r="337" spans="1:12" s="36" customFormat="1" ht="13.5" customHeight="1" outlineLevel="1" x14ac:dyDescent="0.2">
      <c r="A337" s="247"/>
      <c r="B337" s="280"/>
      <c r="C337" s="281"/>
      <c r="D337" s="258" t="str">
        <f t="shared" si="23"/>
        <v/>
      </c>
      <c r="E337" s="275"/>
      <c r="F337" s="276"/>
      <c r="G337" s="279"/>
      <c r="H337" s="291">
        <f t="shared" si="20"/>
        <v>0</v>
      </c>
      <c r="I337" s="278">
        <f t="shared" si="21"/>
        <v>0</v>
      </c>
      <c r="J337" s="37">
        <v>1</v>
      </c>
      <c r="K337" s="38">
        <f t="shared" si="22"/>
        <v>0</v>
      </c>
      <c r="L337" s="100"/>
    </row>
    <row r="338" spans="1:12" s="36" customFormat="1" ht="12.75" customHeight="1" outlineLevel="1" x14ac:dyDescent="0.2">
      <c r="A338" s="247"/>
      <c r="B338" s="273"/>
      <c r="C338" s="274"/>
      <c r="D338" s="258" t="str">
        <f t="shared" si="23"/>
        <v/>
      </c>
      <c r="E338" s="275"/>
      <c r="F338" s="276"/>
      <c r="G338" s="277"/>
      <c r="H338" s="291">
        <f t="shared" si="20"/>
        <v>0</v>
      </c>
      <c r="I338" s="278">
        <f t="shared" si="21"/>
        <v>0</v>
      </c>
      <c r="J338" s="37">
        <v>1</v>
      </c>
      <c r="K338" s="38">
        <f t="shared" si="22"/>
        <v>0</v>
      </c>
    </row>
    <row r="339" spans="1:12" s="36" customFormat="1" ht="13.5" customHeight="1" outlineLevel="1" x14ac:dyDescent="0.2">
      <c r="A339" s="247"/>
      <c r="B339" s="273"/>
      <c r="C339" s="274"/>
      <c r="D339" s="258" t="str">
        <f t="shared" si="23"/>
        <v/>
      </c>
      <c r="E339" s="275"/>
      <c r="F339" s="276"/>
      <c r="G339" s="277"/>
      <c r="H339" s="292">
        <f t="shared" si="20"/>
        <v>0</v>
      </c>
      <c r="I339" s="278">
        <f t="shared" si="21"/>
        <v>0</v>
      </c>
      <c r="J339" s="37">
        <v>1</v>
      </c>
      <c r="K339" s="38">
        <f t="shared" si="22"/>
        <v>0</v>
      </c>
      <c r="L339" s="100"/>
    </row>
    <row r="340" spans="1:12" s="36" customFormat="1" ht="12" customHeight="1" outlineLevel="1" x14ac:dyDescent="0.2">
      <c r="A340" s="247"/>
      <c r="B340" s="293"/>
      <c r="C340" s="290"/>
      <c r="D340" s="258" t="str">
        <f t="shared" si="23"/>
        <v/>
      </c>
      <c r="E340" s="275"/>
      <c r="F340" s="276"/>
      <c r="G340" s="279"/>
      <c r="H340" s="291">
        <f t="shared" si="20"/>
        <v>0</v>
      </c>
      <c r="I340" s="278">
        <f t="shared" si="21"/>
        <v>0</v>
      </c>
      <c r="J340" s="37">
        <v>1</v>
      </c>
      <c r="K340" s="38">
        <f t="shared" si="22"/>
        <v>0</v>
      </c>
    </row>
    <row r="341" spans="1:12" s="36" customFormat="1" ht="12.75" customHeight="1" outlineLevel="1" x14ac:dyDescent="0.2">
      <c r="A341" s="247"/>
      <c r="B341" s="273"/>
      <c r="C341" s="274"/>
      <c r="D341" s="258" t="str">
        <f t="shared" si="23"/>
        <v/>
      </c>
      <c r="E341" s="275"/>
      <c r="F341" s="276"/>
      <c r="G341" s="277"/>
      <c r="H341" s="291">
        <f t="shared" si="20"/>
        <v>0</v>
      </c>
      <c r="I341" s="278">
        <f t="shared" si="21"/>
        <v>0</v>
      </c>
      <c r="J341" s="37">
        <v>1</v>
      </c>
      <c r="K341" s="38">
        <f t="shared" si="22"/>
        <v>0</v>
      </c>
    </row>
    <row r="342" spans="1:12" s="36" customFormat="1" ht="12" customHeight="1" outlineLevel="1" x14ac:dyDescent="0.2">
      <c r="A342" s="247"/>
      <c r="B342" s="273"/>
      <c r="C342" s="276"/>
      <c r="D342" s="258" t="str">
        <f t="shared" si="23"/>
        <v/>
      </c>
      <c r="E342" s="275"/>
      <c r="F342" s="276"/>
      <c r="G342" s="279"/>
      <c r="H342" s="291">
        <f t="shared" si="20"/>
        <v>0</v>
      </c>
      <c r="I342" s="278">
        <f t="shared" si="21"/>
        <v>0</v>
      </c>
      <c r="J342" s="37">
        <v>1</v>
      </c>
      <c r="K342" s="38">
        <f t="shared" si="22"/>
        <v>0</v>
      </c>
    </row>
    <row r="343" spans="1:12" s="36" customFormat="1" ht="12" customHeight="1" outlineLevel="1" x14ac:dyDescent="0.2">
      <c r="A343" s="247"/>
      <c r="B343" s="273"/>
      <c r="C343" s="276"/>
      <c r="D343" s="258" t="str">
        <f t="shared" si="23"/>
        <v/>
      </c>
      <c r="E343" s="275"/>
      <c r="F343" s="276"/>
      <c r="G343" s="279"/>
      <c r="H343" s="291">
        <f t="shared" si="20"/>
        <v>0</v>
      </c>
      <c r="I343" s="278">
        <f t="shared" si="21"/>
        <v>0</v>
      </c>
      <c r="J343" s="37">
        <v>1</v>
      </c>
      <c r="K343" s="38">
        <f t="shared" si="22"/>
        <v>0</v>
      </c>
    </row>
    <row r="344" spans="1:12" s="36" customFormat="1" ht="12.75" customHeight="1" outlineLevel="1" x14ac:dyDescent="0.2">
      <c r="A344" s="247"/>
      <c r="B344" s="273"/>
      <c r="C344" s="274"/>
      <c r="D344" s="258" t="str">
        <f t="shared" si="23"/>
        <v/>
      </c>
      <c r="E344" s="275"/>
      <c r="F344" s="276"/>
      <c r="G344" s="279"/>
      <c r="H344" s="291">
        <f t="shared" si="20"/>
        <v>0</v>
      </c>
      <c r="I344" s="278">
        <f t="shared" si="21"/>
        <v>0</v>
      </c>
      <c r="J344" s="37">
        <v>1</v>
      </c>
      <c r="K344" s="38">
        <f t="shared" si="22"/>
        <v>0</v>
      </c>
    </row>
    <row r="345" spans="1:12" s="36" customFormat="1" ht="11.25" customHeight="1" outlineLevel="1" x14ac:dyDescent="0.2">
      <c r="A345" s="247"/>
      <c r="B345" s="280"/>
      <c r="C345" s="281"/>
      <c r="D345" s="258" t="str">
        <f t="shared" si="23"/>
        <v/>
      </c>
      <c r="E345" s="275"/>
      <c r="F345" s="276"/>
      <c r="G345" s="279"/>
      <c r="H345" s="291">
        <f t="shared" si="20"/>
        <v>0</v>
      </c>
      <c r="I345" s="278">
        <f t="shared" si="21"/>
        <v>0</v>
      </c>
      <c r="J345" s="37">
        <v>1</v>
      </c>
      <c r="K345" s="38">
        <f t="shared" si="22"/>
        <v>0</v>
      </c>
    </row>
    <row r="346" spans="1:12" s="36" customFormat="1" ht="12.75" customHeight="1" outlineLevel="1" x14ac:dyDescent="0.2">
      <c r="A346" s="247"/>
      <c r="B346" s="273"/>
      <c r="C346" s="274"/>
      <c r="D346" s="258" t="str">
        <f t="shared" si="23"/>
        <v/>
      </c>
      <c r="E346" s="275"/>
      <c r="F346" s="276"/>
      <c r="G346" s="277"/>
      <c r="H346" s="292">
        <f t="shared" si="20"/>
        <v>0</v>
      </c>
      <c r="I346" s="278">
        <f t="shared" si="21"/>
        <v>0</v>
      </c>
      <c r="J346" s="37">
        <v>1</v>
      </c>
      <c r="K346" s="38">
        <f t="shared" si="22"/>
        <v>0</v>
      </c>
      <c r="L346" s="100"/>
    </row>
    <row r="347" spans="1:12" s="36" customFormat="1" ht="11.25" customHeight="1" outlineLevel="1" x14ac:dyDescent="0.2">
      <c r="A347" s="247"/>
      <c r="B347" s="273"/>
      <c r="C347" s="274"/>
      <c r="D347" s="258" t="str">
        <f t="shared" si="23"/>
        <v/>
      </c>
      <c r="E347" s="275"/>
      <c r="F347" s="276"/>
      <c r="G347" s="277"/>
      <c r="H347" s="292">
        <f t="shared" si="20"/>
        <v>0</v>
      </c>
      <c r="I347" s="278">
        <f t="shared" si="21"/>
        <v>0</v>
      </c>
      <c r="J347" s="37">
        <v>1</v>
      </c>
      <c r="K347" s="38">
        <f t="shared" si="22"/>
        <v>0</v>
      </c>
      <c r="L347" s="100"/>
    </row>
    <row r="348" spans="1:12" s="36" customFormat="1" ht="11.25" customHeight="1" outlineLevel="1" x14ac:dyDescent="0.2">
      <c r="A348" s="247"/>
      <c r="B348" s="273"/>
      <c r="C348" s="274"/>
      <c r="D348" s="258" t="str">
        <f t="shared" si="23"/>
        <v/>
      </c>
      <c r="E348" s="275"/>
      <c r="F348" s="276"/>
      <c r="G348" s="277"/>
      <c r="H348" s="292">
        <f t="shared" si="20"/>
        <v>0</v>
      </c>
      <c r="I348" s="278">
        <f t="shared" si="21"/>
        <v>0</v>
      </c>
      <c r="J348" s="37">
        <v>1</v>
      </c>
      <c r="K348" s="38">
        <f t="shared" si="22"/>
        <v>0</v>
      </c>
      <c r="L348" s="100"/>
    </row>
    <row r="349" spans="1:12" s="36" customFormat="1" ht="12" customHeight="1" outlineLevel="1" x14ac:dyDescent="0.2">
      <c r="A349" s="247"/>
      <c r="B349" s="273"/>
      <c r="C349" s="276"/>
      <c r="D349" s="258" t="str">
        <f t="shared" si="23"/>
        <v/>
      </c>
      <c r="E349" s="275"/>
      <c r="F349" s="276"/>
      <c r="G349" s="279"/>
      <c r="H349" s="291">
        <f t="shared" ref="H349:H379" si="24">SUMIF(G349,"&lt;0",G349)</f>
        <v>0</v>
      </c>
      <c r="I349" s="278">
        <f t="shared" si="21"/>
        <v>0</v>
      </c>
      <c r="J349" s="37">
        <v>1</v>
      </c>
      <c r="K349" s="38">
        <f t="shared" si="22"/>
        <v>0</v>
      </c>
    </row>
    <row r="350" spans="1:12" s="36" customFormat="1" ht="13.5" customHeight="1" outlineLevel="1" x14ac:dyDescent="0.2">
      <c r="A350" s="247"/>
      <c r="B350" s="273"/>
      <c r="C350" s="274"/>
      <c r="D350" s="258" t="str">
        <f t="shared" si="23"/>
        <v/>
      </c>
      <c r="E350" s="275"/>
      <c r="F350" s="276"/>
      <c r="G350" s="277"/>
      <c r="H350" s="291">
        <f t="shared" si="24"/>
        <v>0</v>
      </c>
      <c r="I350" s="278">
        <f t="shared" si="21"/>
        <v>0</v>
      </c>
      <c r="J350" s="37">
        <v>1</v>
      </c>
      <c r="K350" s="38">
        <f t="shared" si="22"/>
        <v>0</v>
      </c>
    </row>
    <row r="351" spans="1:12" s="36" customFormat="1" ht="12" customHeight="1" outlineLevel="1" x14ac:dyDescent="0.2">
      <c r="A351" s="247"/>
      <c r="B351" s="273"/>
      <c r="C351" s="276"/>
      <c r="D351" s="258" t="str">
        <f t="shared" si="23"/>
        <v/>
      </c>
      <c r="E351" s="275"/>
      <c r="F351" s="276"/>
      <c r="G351" s="279"/>
      <c r="H351" s="291">
        <f t="shared" si="24"/>
        <v>0</v>
      </c>
      <c r="I351" s="278">
        <f t="shared" si="21"/>
        <v>0</v>
      </c>
      <c r="J351" s="37">
        <v>1</v>
      </c>
      <c r="K351" s="38">
        <f t="shared" si="22"/>
        <v>0</v>
      </c>
    </row>
    <row r="352" spans="1:12" s="36" customFormat="1" ht="11.25" customHeight="1" outlineLevel="1" x14ac:dyDescent="0.2">
      <c r="A352" s="247"/>
      <c r="B352" s="273"/>
      <c r="C352" s="274"/>
      <c r="D352" s="258" t="str">
        <f t="shared" si="23"/>
        <v/>
      </c>
      <c r="E352" s="275"/>
      <c r="F352" s="276"/>
      <c r="G352" s="279"/>
      <c r="H352" s="291">
        <f t="shared" si="24"/>
        <v>0</v>
      </c>
      <c r="I352" s="278">
        <f t="shared" si="21"/>
        <v>0</v>
      </c>
      <c r="J352" s="37">
        <v>1</v>
      </c>
      <c r="K352" s="38">
        <f t="shared" si="22"/>
        <v>0</v>
      </c>
    </row>
    <row r="353" spans="1:11" s="36" customFormat="1" ht="12" customHeight="1" outlineLevel="1" x14ac:dyDescent="0.2">
      <c r="A353" s="247"/>
      <c r="B353" s="273"/>
      <c r="C353" s="276"/>
      <c r="D353" s="258" t="str">
        <f t="shared" si="23"/>
        <v/>
      </c>
      <c r="E353" s="275"/>
      <c r="F353" s="276"/>
      <c r="G353" s="279"/>
      <c r="H353" s="291">
        <f t="shared" si="24"/>
        <v>0</v>
      </c>
      <c r="I353" s="278">
        <f t="shared" si="21"/>
        <v>0</v>
      </c>
      <c r="J353" s="37">
        <v>1</v>
      </c>
      <c r="K353" s="38">
        <f t="shared" si="22"/>
        <v>0</v>
      </c>
    </row>
    <row r="354" spans="1:11" s="36" customFormat="1" ht="12" customHeight="1" outlineLevel="1" x14ac:dyDescent="0.2">
      <c r="A354" s="247"/>
      <c r="B354" s="273"/>
      <c r="C354" s="276"/>
      <c r="D354" s="258" t="str">
        <f t="shared" si="23"/>
        <v/>
      </c>
      <c r="E354" s="275"/>
      <c r="F354" s="276"/>
      <c r="G354" s="279"/>
      <c r="H354" s="291">
        <f t="shared" si="24"/>
        <v>0</v>
      </c>
      <c r="I354" s="278">
        <f t="shared" si="21"/>
        <v>0</v>
      </c>
      <c r="J354" s="37">
        <v>1</v>
      </c>
      <c r="K354" s="38">
        <f t="shared" si="22"/>
        <v>0</v>
      </c>
    </row>
    <row r="355" spans="1:11" s="36" customFormat="1" ht="12" customHeight="1" outlineLevel="1" x14ac:dyDescent="0.2">
      <c r="A355" s="247"/>
      <c r="B355" s="273"/>
      <c r="C355" s="281"/>
      <c r="D355" s="258" t="str">
        <f t="shared" si="23"/>
        <v/>
      </c>
      <c r="E355" s="275"/>
      <c r="F355" s="276"/>
      <c r="G355" s="279"/>
      <c r="H355" s="278">
        <f t="shared" si="24"/>
        <v>0</v>
      </c>
      <c r="I355" s="278">
        <f t="shared" si="21"/>
        <v>0</v>
      </c>
      <c r="J355" s="37">
        <v>1</v>
      </c>
      <c r="K355" s="38">
        <f t="shared" si="22"/>
        <v>0</v>
      </c>
    </row>
    <row r="356" spans="1:11" s="36" customFormat="1" ht="12" customHeight="1" outlineLevel="1" x14ac:dyDescent="0.2">
      <c r="A356" s="247"/>
      <c r="B356" s="273"/>
      <c r="C356" s="276"/>
      <c r="D356" s="258" t="str">
        <f t="shared" si="23"/>
        <v/>
      </c>
      <c r="E356" s="275"/>
      <c r="F356" s="276"/>
      <c r="G356" s="279"/>
      <c r="H356" s="278">
        <f t="shared" si="24"/>
        <v>0</v>
      </c>
      <c r="I356" s="278">
        <f t="shared" si="21"/>
        <v>0</v>
      </c>
      <c r="J356" s="37">
        <v>1</v>
      </c>
      <c r="K356" s="38">
        <f t="shared" si="22"/>
        <v>0</v>
      </c>
    </row>
    <row r="357" spans="1:11" s="36" customFormat="1" ht="12" customHeight="1" outlineLevel="1" x14ac:dyDescent="0.2">
      <c r="A357" s="247"/>
      <c r="B357" s="273"/>
      <c r="C357" s="274"/>
      <c r="D357" s="258" t="str">
        <f t="shared" si="23"/>
        <v/>
      </c>
      <c r="E357" s="275"/>
      <c r="F357" s="276"/>
      <c r="G357" s="277"/>
      <c r="H357" s="278">
        <f t="shared" si="24"/>
        <v>0</v>
      </c>
      <c r="I357" s="278">
        <f t="shared" si="21"/>
        <v>0</v>
      </c>
      <c r="J357" s="37">
        <v>1</v>
      </c>
      <c r="K357" s="38">
        <f t="shared" si="22"/>
        <v>0</v>
      </c>
    </row>
    <row r="358" spans="1:11" s="36" customFormat="1" ht="11.25" customHeight="1" outlineLevel="1" x14ac:dyDescent="0.2">
      <c r="A358" s="247"/>
      <c r="B358" s="273"/>
      <c r="C358" s="274"/>
      <c r="D358" s="258" t="str">
        <f t="shared" si="23"/>
        <v/>
      </c>
      <c r="E358" s="275"/>
      <c r="F358" s="276"/>
      <c r="G358" s="279"/>
      <c r="H358" s="278">
        <f t="shared" si="24"/>
        <v>0</v>
      </c>
      <c r="I358" s="278">
        <f t="shared" si="21"/>
        <v>0</v>
      </c>
      <c r="J358" s="37">
        <v>1</v>
      </c>
      <c r="K358" s="38">
        <f t="shared" si="22"/>
        <v>0</v>
      </c>
    </row>
    <row r="359" spans="1:11" s="36" customFormat="1" ht="11.25" customHeight="1" outlineLevel="1" x14ac:dyDescent="0.2">
      <c r="A359" s="247"/>
      <c r="B359" s="273"/>
      <c r="C359" s="274"/>
      <c r="D359" s="258" t="str">
        <f t="shared" si="23"/>
        <v/>
      </c>
      <c r="E359" s="275"/>
      <c r="F359" s="276"/>
      <c r="G359" s="277"/>
      <c r="H359" s="278">
        <f t="shared" si="24"/>
        <v>0</v>
      </c>
      <c r="I359" s="278">
        <f t="shared" si="21"/>
        <v>0</v>
      </c>
      <c r="J359" s="37">
        <v>1</v>
      </c>
      <c r="K359" s="38">
        <f t="shared" si="22"/>
        <v>0</v>
      </c>
    </row>
    <row r="360" spans="1:11" s="36" customFormat="1" ht="12" customHeight="1" outlineLevel="1" x14ac:dyDescent="0.2">
      <c r="A360" s="247"/>
      <c r="B360" s="273"/>
      <c r="C360" s="274"/>
      <c r="D360" s="258" t="str">
        <f t="shared" si="23"/>
        <v/>
      </c>
      <c r="E360" s="275"/>
      <c r="F360" s="276"/>
      <c r="G360" s="277"/>
      <c r="H360" s="278">
        <f t="shared" si="24"/>
        <v>0</v>
      </c>
      <c r="I360" s="278">
        <f t="shared" si="21"/>
        <v>0</v>
      </c>
      <c r="J360" s="37">
        <v>1</v>
      </c>
      <c r="K360" s="38">
        <f t="shared" si="22"/>
        <v>0</v>
      </c>
    </row>
    <row r="361" spans="1:11" s="36" customFormat="1" ht="12" customHeight="1" outlineLevel="1" x14ac:dyDescent="0.2">
      <c r="A361" s="247"/>
      <c r="B361" s="273"/>
      <c r="C361" s="274"/>
      <c r="D361" s="258" t="str">
        <f t="shared" si="23"/>
        <v/>
      </c>
      <c r="E361" s="275"/>
      <c r="F361" s="276"/>
      <c r="G361" s="277"/>
      <c r="H361" s="278">
        <f t="shared" si="24"/>
        <v>0</v>
      </c>
      <c r="I361" s="278">
        <f t="shared" si="21"/>
        <v>0</v>
      </c>
      <c r="J361" s="37">
        <v>1</v>
      </c>
      <c r="K361" s="38">
        <f t="shared" si="22"/>
        <v>0</v>
      </c>
    </row>
    <row r="362" spans="1:11" s="36" customFormat="1" ht="12" customHeight="1" outlineLevel="1" x14ac:dyDescent="0.2">
      <c r="A362" s="247"/>
      <c r="B362" s="273"/>
      <c r="C362" s="276"/>
      <c r="D362" s="258" t="str">
        <f t="shared" si="23"/>
        <v/>
      </c>
      <c r="E362" s="275"/>
      <c r="F362" s="276"/>
      <c r="G362" s="279"/>
      <c r="H362" s="278">
        <f t="shared" si="24"/>
        <v>0</v>
      </c>
      <c r="I362" s="278">
        <f t="shared" si="21"/>
        <v>0</v>
      </c>
      <c r="J362" s="37">
        <v>1</v>
      </c>
      <c r="K362" s="38">
        <f t="shared" si="22"/>
        <v>0</v>
      </c>
    </row>
    <row r="363" spans="1:11" s="36" customFormat="1" ht="11.25" customHeight="1" outlineLevel="1" x14ac:dyDescent="0.2">
      <c r="A363" s="247"/>
      <c r="B363" s="273"/>
      <c r="C363" s="276"/>
      <c r="D363" s="258" t="str">
        <f t="shared" si="23"/>
        <v/>
      </c>
      <c r="E363" s="275"/>
      <c r="F363" s="276"/>
      <c r="G363" s="279"/>
      <c r="H363" s="278">
        <f t="shared" si="24"/>
        <v>0</v>
      </c>
      <c r="I363" s="278">
        <f t="shared" si="21"/>
        <v>0</v>
      </c>
      <c r="J363" s="37">
        <v>1</v>
      </c>
      <c r="K363" s="38">
        <f t="shared" si="22"/>
        <v>0</v>
      </c>
    </row>
    <row r="364" spans="1:11" s="36" customFormat="1" ht="12" customHeight="1" x14ac:dyDescent="0.2">
      <c r="A364" s="247"/>
      <c r="B364" s="273"/>
      <c r="C364" s="274"/>
      <c r="D364" s="258" t="str">
        <f t="shared" si="23"/>
        <v/>
      </c>
      <c r="E364" s="275"/>
      <c r="F364" s="276"/>
      <c r="G364" s="277"/>
      <c r="H364" s="278">
        <f t="shared" si="24"/>
        <v>0</v>
      </c>
      <c r="I364" s="278">
        <f t="shared" si="21"/>
        <v>0</v>
      </c>
      <c r="J364" s="37">
        <v>1</v>
      </c>
      <c r="K364" s="38">
        <f t="shared" si="22"/>
        <v>0</v>
      </c>
    </row>
    <row r="365" spans="1:11" s="36" customFormat="1" ht="12.75" customHeight="1" outlineLevel="1" x14ac:dyDescent="0.2">
      <c r="A365" s="247"/>
      <c r="B365" s="273"/>
      <c r="C365" s="276"/>
      <c r="D365" s="258" t="str">
        <f t="shared" si="23"/>
        <v/>
      </c>
      <c r="E365" s="275"/>
      <c r="F365" s="276"/>
      <c r="G365" s="279"/>
      <c r="H365" s="278">
        <f t="shared" si="24"/>
        <v>0</v>
      </c>
      <c r="I365" s="278">
        <f t="shared" si="21"/>
        <v>0</v>
      </c>
      <c r="J365" s="37">
        <v>1</v>
      </c>
      <c r="K365" s="38">
        <f t="shared" si="22"/>
        <v>0</v>
      </c>
    </row>
    <row r="366" spans="1:11" s="36" customFormat="1" ht="12.75" customHeight="1" outlineLevel="1" x14ac:dyDescent="0.2">
      <c r="A366" s="247"/>
      <c r="B366" s="273"/>
      <c r="C366" s="276"/>
      <c r="D366" s="258" t="str">
        <f t="shared" si="23"/>
        <v/>
      </c>
      <c r="E366" s="275"/>
      <c r="F366" s="276"/>
      <c r="G366" s="279"/>
      <c r="H366" s="278">
        <f t="shared" si="24"/>
        <v>0</v>
      </c>
      <c r="I366" s="278">
        <f t="shared" si="21"/>
        <v>0</v>
      </c>
      <c r="J366" s="37">
        <v>1</v>
      </c>
      <c r="K366" s="38">
        <f t="shared" si="22"/>
        <v>0</v>
      </c>
    </row>
    <row r="367" spans="1:11" s="36" customFormat="1" ht="12" customHeight="1" outlineLevel="1" x14ac:dyDescent="0.2">
      <c r="A367" s="247"/>
      <c r="B367" s="273"/>
      <c r="C367" s="276"/>
      <c r="D367" s="258" t="str">
        <f t="shared" si="23"/>
        <v/>
      </c>
      <c r="E367" s="275"/>
      <c r="F367" s="276"/>
      <c r="G367" s="279"/>
      <c r="H367" s="278">
        <f t="shared" si="24"/>
        <v>0</v>
      </c>
      <c r="I367" s="278">
        <f t="shared" si="21"/>
        <v>0</v>
      </c>
      <c r="J367" s="37">
        <v>1</v>
      </c>
      <c r="K367" s="38">
        <f t="shared" si="22"/>
        <v>0</v>
      </c>
    </row>
    <row r="368" spans="1:11" s="36" customFormat="1" ht="12.75" customHeight="1" outlineLevel="1" x14ac:dyDescent="0.2">
      <c r="A368" s="247"/>
      <c r="B368" s="273"/>
      <c r="C368" s="276"/>
      <c r="D368" s="258" t="str">
        <f t="shared" si="23"/>
        <v/>
      </c>
      <c r="E368" s="275"/>
      <c r="F368" s="276"/>
      <c r="G368" s="279"/>
      <c r="H368" s="278">
        <f t="shared" si="24"/>
        <v>0</v>
      </c>
      <c r="I368" s="278">
        <f t="shared" si="21"/>
        <v>0</v>
      </c>
      <c r="J368" s="37">
        <v>1</v>
      </c>
      <c r="K368" s="38">
        <f t="shared" si="22"/>
        <v>0</v>
      </c>
    </row>
    <row r="369" spans="1:11" s="36" customFormat="1" ht="12.75" customHeight="1" outlineLevel="1" x14ac:dyDescent="0.2">
      <c r="A369" s="247"/>
      <c r="B369" s="273"/>
      <c r="C369" s="274"/>
      <c r="D369" s="258" t="str">
        <f t="shared" si="23"/>
        <v/>
      </c>
      <c r="E369" s="275"/>
      <c r="F369" s="276"/>
      <c r="G369" s="279"/>
      <c r="H369" s="278">
        <f t="shared" si="24"/>
        <v>0</v>
      </c>
      <c r="I369" s="278">
        <f t="shared" si="21"/>
        <v>0</v>
      </c>
      <c r="J369" s="37">
        <v>1</v>
      </c>
      <c r="K369" s="38">
        <f t="shared" si="22"/>
        <v>0</v>
      </c>
    </row>
    <row r="370" spans="1:11" s="36" customFormat="1" ht="12" customHeight="1" outlineLevel="1" x14ac:dyDescent="0.2">
      <c r="A370" s="247"/>
      <c r="B370" s="273"/>
      <c r="C370" s="274"/>
      <c r="D370" s="258" t="str">
        <f t="shared" si="23"/>
        <v/>
      </c>
      <c r="E370" s="275"/>
      <c r="F370" s="276"/>
      <c r="G370" s="277"/>
      <c r="H370" s="278">
        <f t="shared" si="24"/>
        <v>0</v>
      </c>
      <c r="I370" s="278">
        <f t="shared" si="21"/>
        <v>0</v>
      </c>
      <c r="J370" s="37">
        <v>1</v>
      </c>
      <c r="K370" s="38">
        <f t="shared" si="22"/>
        <v>0</v>
      </c>
    </row>
    <row r="371" spans="1:11" s="36" customFormat="1" ht="11.25" customHeight="1" outlineLevel="1" x14ac:dyDescent="0.2">
      <c r="A371" s="247"/>
      <c r="B371" s="273"/>
      <c r="C371" s="274"/>
      <c r="D371" s="258" t="str">
        <f t="shared" si="23"/>
        <v/>
      </c>
      <c r="E371" s="275"/>
      <c r="F371" s="276"/>
      <c r="G371" s="279"/>
      <c r="H371" s="278">
        <f t="shared" si="24"/>
        <v>0</v>
      </c>
      <c r="I371" s="278">
        <f t="shared" si="21"/>
        <v>0</v>
      </c>
      <c r="J371" s="37">
        <v>1</v>
      </c>
      <c r="K371" s="38">
        <f t="shared" si="22"/>
        <v>0</v>
      </c>
    </row>
    <row r="372" spans="1:11" s="36" customFormat="1" ht="12" customHeight="1" outlineLevel="1" x14ac:dyDescent="0.2">
      <c r="A372" s="247"/>
      <c r="B372" s="273"/>
      <c r="C372" s="276"/>
      <c r="D372" s="258" t="str">
        <f t="shared" si="23"/>
        <v/>
      </c>
      <c r="E372" s="275"/>
      <c r="F372" s="276"/>
      <c r="G372" s="279"/>
      <c r="H372" s="278">
        <f t="shared" si="24"/>
        <v>0</v>
      </c>
      <c r="I372" s="278">
        <f t="shared" si="21"/>
        <v>0</v>
      </c>
      <c r="J372" s="37">
        <v>1</v>
      </c>
      <c r="K372" s="38">
        <f t="shared" si="22"/>
        <v>0</v>
      </c>
    </row>
    <row r="373" spans="1:11" s="36" customFormat="1" ht="12" customHeight="1" outlineLevel="1" x14ac:dyDescent="0.2">
      <c r="A373" s="247"/>
      <c r="B373" s="273"/>
      <c r="C373" s="274"/>
      <c r="D373" s="258" t="str">
        <f t="shared" si="23"/>
        <v/>
      </c>
      <c r="E373" s="275"/>
      <c r="F373" s="276"/>
      <c r="G373" s="279"/>
      <c r="H373" s="278">
        <f t="shared" si="24"/>
        <v>0</v>
      </c>
      <c r="I373" s="278">
        <f t="shared" si="21"/>
        <v>0</v>
      </c>
      <c r="J373" s="37">
        <v>1</v>
      </c>
      <c r="K373" s="38">
        <f t="shared" si="22"/>
        <v>0</v>
      </c>
    </row>
    <row r="374" spans="1:11" s="36" customFormat="1" ht="12.75" customHeight="1" outlineLevel="1" x14ac:dyDescent="0.2">
      <c r="A374" s="247"/>
      <c r="B374" s="273"/>
      <c r="C374" s="274"/>
      <c r="D374" s="258" t="str">
        <f t="shared" si="23"/>
        <v/>
      </c>
      <c r="E374" s="275"/>
      <c r="F374" s="276"/>
      <c r="G374" s="277"/>
      <c r="H374" s="278">
        <f t="shared" si="24"/>
        <v>0</v>
      </c>
      <c r="I374" s="278">
        <f t="shared" si="21"/>
        <v>0</v>
      </c>
      <c r="J374" s="37">
        <v>1</v>
      </c>
      <c r="K374" s="38">
        <f t="shared" si="22"/>
        <v>0</v>
      </c>
    </row>
    <row r="375" spans="1:11" s="36" customFormat="1" ht="14.25" customHeight="1" outlineLevel="1" x14ac:dyDescent="0.2">
      <c r="A375" s="247"/>
      <c r="B375" s="273"/>
      <c r="C375" s="274"/>
      <c r="D375" s="258" t="str">
        <f t="shared" si="23"/>
        <v/>
      </c>
      <c r="E375" s="275"/>
      <c r="F375" s="276"/>
      <c r="G375" s="277"/>
      <c r="H375" s="278">
        <f t="shared" si="24"/>
        <v>0</v>
      </c>
      <c r="I375" s="278">
        <f t="shared" si="21"/>
        <v>0</v>
      </c>
      <c r="J375" s="37">
        <v>1</v>
      </c>
      <c r="K375" s="38">
        <f t="shared" si="22"/>
        <v>0</v>
      </c>
    </row>
    <row r="376" spans="1:11" s="36" customFormat="1" ht="12" customHeight="1" outlineLevel="1" x14ac:dyDescent="0.2">
      <c r="A376" s="247"/>
      <c r="B376" s="273"/>
      <c r="C376" s="276"/>
      <c r="D376" s="258" t="str">
        <f t="shared" si="23"/>
        <v/>
      </c>
      <c r="E376" s="275"/>
      <c r="F376" s="276"/>
      <c r="G376" s="279"/>
      <c r="H376" s="278">
        <f t="shared" si="24"/>
        <v>0</v>
      </c>
      <c r="I376" s="278">
        <f t="shared" si="21"/>
        <v>0</v>
      </c>
      <c r="J376" s="37">
        <v>1</v>
      </c>
      <c r="K376" s="38">
        <f t="shared" si="22"/>
        <v>0</v>
      </c>
    </row>
    <row r="377" spans="1:11" s="36" customFormat="1" ht="12" customHeight="1" outlineLevel="1" x14ac:dyDescent="0.2">
      <c r="A377" s="247"/>
      <c r="B377" s="273"/>
      <c r="C377" s="281"/>
      <c r="D377" s="258" t="str">
        <f t="shared" si="23"/>
        <v/>
      </c>
      <c r="E377" s="275"/>
      <c r="F377" s="276"/>
      <c r="G377" s="279"/>
      <c r="H377" s="278">
        <f t="shared" si="24"/>
        <v>0</v>
      </c>
      <c r="I377" s="278">
        <f t="shared" si="21"/>
        <v>0</v>
      </c>
      <c r="J377" s="37">
        <v>1</v>
      </c>
      <c r="K377" s="38">
        <f t="shared" si="22"/>
        <v>0</v>
      </c>
    </row>
    <row r="378" spans="1:11" s="36" customFormat="1" ht="12" customHeight="1" outlineLevel="1" x14ac:dyDescent="0.2">
      <c r="A378" s="247"/>
      <c r="B378" s="273"/>
      <c r="C378" s="276"/>
      <c r="D378" s="258" t="str">
        <f t="shared" si="23"/>
        <v/>
      </c>
      <c r="E378" s="275"/>
      <c r="F378" s="276"/>
      <c r="G378" s="279"/>
      <c r="H378" s="278">
        <f t="shared" si="24"/>
        <v>0</v>
      </c>
      <c r="I378" s="278">
        <f t="shared" si="21"/>
        <v>0</v>
      </c>
      <c r="J378" s="37">
        <v>1</v>
      </c>
      <c r="K378" s="38">
        <f t="shared" si="22"/>
        <v>0</v>
      </c>
    </row>
    <row r="379" spans="1:11" s="36" customFormat="1" ht="12" customHeight="1" outlineLevel="1" x14ac:dyDescent="0.2">
      <c r="A379" s="247"/>
      <c r="B379" s="273"/>
      <c r="C379" s="276"/>
      <c r="D379" s="258" t="str">
        <f t="shared" si="23"/>
        <v/>
      </c>
      <c r="E379" s="275"/>
      <c r="F379" s="276"/>
      <c r="G379" s="279"/>
      <c r="H379" s="278">
        <f t="shared" si="24"/>
        <v>0</v>
      </c>
      <c r="I379" s="278">
        <f t="shared" si="21"/>
        <v>0</v>
      </c>
      <c r="J379" s="37">
        <v>1</v>
      </c>
      <c r="K379" s="38">
        <f t="shared" si="22"/>
        <v>0</v>
      </c>
    </row>
    <row r="380" spans="1:11" s="36" customFormat="1" ht="12.75" customHeight="1" outlineLevel="1" x14ac:dyDescent="0.2">
      <c r="A380" s="247"/>
      <c r="B380" s="273"/>
      <c r="C380" s="274"/>
      <c r="D380" s="258" t="str">
        <f t="shared" si="23"/>
        <v/>
      </c>
      <c r="E380" s="275"/>
      <c r="F380" s="276"/>
      <c r="G380" s="277"/>
      <c r="H380" s="278">
        <f t="shared" ref="H380:H414" si="25">SUMIF(G380,"&lt;0",G380)</f>
        <v>0</v>
      </c>
      <c r="I380" s="278">
        <f t="shared" si="21"/>
        <v>0</v>
      </c>
      <c r="J380" s="37">
        <v>1</v>
      </c>
      <c r="K380" s="38">
        <f t="shared" si="22"/>
        <v>0</v>
      </c>
    </row>
    <row r="381" spans="1:11" s="36" customFormat="1" ht="12" customHeight="1" outlineLevel="1" x14ac:dyDescent="0.2">
      <c r="A381" s="247"/>
      <c r="B381" s="273"/>
      <c r="C381" s="276"/>
      <c r="D381" s="258" t="str">
        <f t="shared" si="23"/>
        <v/>
      </c>
      <c r="E381" s="275"/>
      <c r="F381" s="276"/>
      <c r="G381" s="279"/>
      <c r="H381" s="278">
        <f t="shared" si="25"/>
        <v>0</v>
      </c>
      <c r="I381" s="278">
        <f t="shared" si="21"/>
        <v>0</v>
      </c>
      <c r="J381" s="37">
        <v>1</v>
      </c>
      <c r="K381" s="38">
        <f t="shared" si="22"/>
        <v>0</v>
      </c>
    </row>
    <row r="382" spans="1:11" s="36" customFormat="1" ht="12" customHeight="1" outlineLevel="1" x14ac:dyDescent="0.2">
      <c r="A382" s="247"/>
      <c r="B382" s="273"/>
      <c r="C382" s="276"/>
      <c r="D382" s="258" t="str">
        <f t="shared" si="23"/>
        <v/>
      </c>
      <c r="E382" s="275"/>
      <c r="F382" s="276"/>
      <c r="G382" s="279"/>
      <c r="H382" s="278">
        <f t="shared" si="25"/>
        <v>0</v>
      </c>
      <c r="I382" s="278">
        <f t="shared" si="21"/>
        <v>0</v>
      </c>
      <c r="J382" s="37">
        <v>1</v>
      </c>
      <c r="K382" s="38">
        <f t="shared" si="22"/>
        <v>0</v>
      </c>
    </row>
    <row r="383" spans="1:11" s="36" customFormat="1" ht="11.25" customHeight="1" outlineLevel="1" x14ac:dyDescent="0.2">
      <c r="A383" s="247"/>
      <c r="B383" s="273"/>
      <c r="C383" s="276"/>
      <c r="D383" s="258" t="str">
        <f t="shared" si="23"/>
        <v/>
      </c>
      <c r="E383" s="275"/>
      <c r="F383" s="276"/>
      <c r="G383" s="279"/>
      <c r="H383" s="278">
        <f t="shared" si="25"/>
        <v>0</v>
      </c>
      <c r="I383" s="278">
        <f t="shared" si="21"/>
        <v>0</v>
      </c>
      <c r="J383" s="37">
        <v>1</v>
      </c>
      <c r="K383" s="38">
        <f t="shared" si="22"/>
        <v>0</v>
      </c>
    </row>
    <row r="384" spans="1:11" s="36" customFormat="1" ht="11.25" customHeight="1" outlineLevel="1" x14ac:dyDescent="0.2">
      <c r="A384" s="247"/>
      <c r="B384" s="273"/>
      <c r="C384" s="274"/>
      <c r="D384" s="258" t="str">
        <f t="shared" si="23"/>
        <v/>
      </c>
      <c r="E384" s="275"/>
      <c r="F384" s="276"/>
      <c r="G384" s="277"/>
      <c r="H384" s="278">
        <f t="shared" si="25"/>
        <v>0</v>
      </c>
      <c r="I384" s="278">
        <f t="shared" si="21"/>
        <v>0</v>
      </c>
      <c r="J384" s="37">
        <v>1</v>
      </c>
      <c r="K384" s="38">
        <f t="shared" si="22"/>
        <v>0</v>
      </c>
    </row>
    <row r="385" spans="1:11" s="36" customFormat="1" ht="11.25" customHeight="1" outlineLevel="1" x14ac:dyDescent="0.2">
      <c r="A385" s="247"/>
      <c r="B385" s="273"/>
      <c r="C385" s="274"/>
      <c r="D385" s="258" t="str">
        <f t="shared" si="23"/>
        <v/>
      </c>
      <c r="E385" s="275"/>
      <c r="F385" s="276"/>
      <c r="G385" s="277"/>
      <c r="H385" s="278">
        <f t="shared" si="25"/>
        <v>0</v>
      </c>
      <c r="I385" s="278">
        <f t="shared" si="21"/>
        <v>0</v>
      </c>
      <c r="J385" s="37">
        <v>1</v>
      </c>
      <c r="K385" s="38">
        <f t="shared" si="22"/>
        <v>0</v>
      </c>
    </row>
    <row r="386" spans="1:11" s="36" customFormat="1" ht="12" customHeight="1" outlineLevel="1" x14ac:dyDescent="0.2">
      <c r="A386" s="247"/>
      <c r="B386" s="273"/>
      <c r="C386" s="274"/>
      <c r="D386" s="258" t="str">
        <f t="shared" si="23"/>
        <v/>
      </c>
      <c r="E386" s="275"/>
      <c r="F386" s="276"/>
      <c r="G386" s="273"/>
      <c r="H386" s="278">
        <f t="shared" si="25"/>
        <v>0</v>
      </c>
      <c r="I386" s="278">
        <f t="shared" si="21"/>
        <v>0</v>
      </c>
      <c r="J386" s="37">
        <v>1</v>
      </c>
      <c r="K386" s="38">
        <f t="shared" si="22"/>
        <v>0</v>
      </c>
    </row>
    <row r="387" spans="1:11" s="36" customFormat="1" ht="12" customHeight="1" outlineLevel="1" x14ac:dyDescent="0.2">
      <c r="A387" s="247"/>
      <c r="B387" s="273"/>
      <c r="C387" s="274"/>
      <c r="D387" s="258" t="str">
        <f t="shared" si="23"/>
        <v/>
      </c>
      <c r="E387" s="275"/>
      <c r="F387" s="276"/>
      <c r="G387" s="273"/>
      <c r="H387" s="278">
        <f t="shared" si="25"/>
        <v>0</v>
      </c>
      <c r="I387" s="278">
        <f t="shared" si="21"/>
        <v>0</v>
      </c>
      <c r="J387" s="37">
        <v>1</v>
      </c>
      <c r="K387" s="38">
        <f t="shared" si="22"/>
        <v>0</v>
      </c>
    </row>
    <row r="388" spans="1:11" s="36" customFormat="1" ht="12" customHeight="1" outlineLevel="1" x14ac:dyDescent="0.2">
      <c r="A388" s="247"/>
      <c r="B388" s="273"/>
      <c r="C388" s="274"/>
      <c r="D388" s="258" t="str">
        <f t="shared" si="23"/>
        <v/>
      </c>
      <c r="E388" s="275"/>
      <c r="F388" s="276"/>
      <c r="G388" s="273"/>
      <c r="H388" s="278">
        <f t="shared" si="25"/>
        <v>0</v>
      </c>
      <c r="I388" s="278">
        <f t="shared" si="21"/>
        <v>0</v>
      </c>
      <c r="J388" s="37">
        <v>1</v>
      </c>
      <c r="K388" s="38">
        <f t="shared" si="22"/>
        <v>0</v>
      </c>
    </row>
    <row r="389" spans="1:11" s="36" customFormat="1" ht="11.25" customHeight="1" outlineLevel="1" x14ac:dyDescent="0.2">
      <c r="A389" s="247"/>
      <c r="B389" s="273"/>
      <c r="C389" s="274"/>
      <c r="D389" s="258" t="str">
        <f t="shared" si="23"/>
        <v/>
      </c>
      <c r="E389" s="275"/>
      <c r="F389" s="276"/>
      <c r="G389" s="278"/>
      <c r="H389" s="278">
        <f t="shared" si="25"/>
        <v>0</v>
      </c>
      <c r="I389" s="278">
        <f t="shared" si="21"/>
        <v>0</v>
      </c>
      <c r="J389" s="37">
        <v>1</v>
      </c>
      <c r="K389" s="38">
        <f t="shared" ref="K389:K450" si="26">G389/J389</f>
        <v>0</v>
      </c>
    </row>
    <row r="390" spans="1:11" s="36" customFormat="1" ht="12" customHeight="1" outlineLevel="1" x14ac:dyDescent="0.2">
      <c r="A390" s="247"/>
      <c r="B390" s="273"/>
      <c r="C390" s="274"/>
      <c r="D390" s="258" t="str">
        <f t="shared" si="23"/>
        <v/>
      </c>
      <c r="E390" s="275"/>
      <c r="F390" s="276"/>
      <c r="G390" s="278"/>
      <c r="H390" s="278">
        <f t="shared" si="25"/>
        <v>0</v>
      </c>
      <c r="I390" s="278">
        <f t="shared" si="21"/>
        <v>0</v>
      </c>
      <c r="J390" s="37">
        <v>1</v>
      </c>
      <c r="K390" s="38">
        <f t="shared" si="26"/>
        <v>0</v>
      </c>
    </row>
    <row r="391" spans="1:11" s="36" customFormat="1" ht="11.25" customHeight="1" outlineLevel="1" x14ac:dyDescent="0.2">
      <c r="A391" s="247"/>
      <c r="B391" s="273"/>
      <c r="C391" s="276"/>
      <c r="D391" s="258" t="str">
        <f t="shared" si="23"/>
        <v/>
      </c>
      <c r="E391" s="275"/>
      <c r="F391" s="276"/>
      <c r="G391" s="278"/>
      <c r="H391" s="278">
        <f t="shared" si="25"/>
        <v>0</v>
      </c>
      <c r="I391" s="278">
        <f t="shared" ref="I391:I423" si="27">SUMIF(G391,"&gt;0",G391)</f>
        <v>0</v>
      </c>
      <c r="J391" s="37">
        <v>1</v>
      </c>
      <c r="K391" s="38">
        <f t="shared" si="26"/>
        <v>0</v>
      </c>
    </row>
    <row r="392" spans="1:11" s="36" customFormat="1" ht="11.25" customHeight="1" outlineLevel="1" x14ac:dyDescent="0.2">
      <c r="A392" s="247"/>
      <c r="B392" s="273"/>
      <c r="C392" s="276"/>
      <c r="D392" s="258" t="str">
        <f t="shared" si="23"/>
        <v/>
      </c>
      <c r="E392" s="275"/>
      <c r="F392" s="276"/>
      <c r="G392" s="278"/>
      <c r="H392" s="278">
        <f t="shared" si="25"/>
        <v>0</v>
      </c>
      <c r="I392" s="278">
        <f t="shared" si="27"/>
        <v>0</v>
      </c>
      <c r="J392" s="37">
        <v>1</v>
      </c>
      <c r="K392" s="38">
        <f t="shared" si="26"/>
        <v>0</v>
      </c>
    </row>
    <row r="393" spans="1:11" s="36" customFormat="1" ht="12" customHeight="1" outlineLevel="1" x14ac:dyDescent="0.2">
      <c r="A393" s="247"/>
      <c r="B393" s="273"/>
      <c r="C393" s="276"/>
      <c r="D393" s="258" t="str">
        <f t="shared" si="23"/>
        <v/>
      </c>
      <c r="E393" s="275"/>
      <c r="F393" s="276"/>
      <c r="G393" s="278"/>
      <c r="H393" s="278">
        <f t="shared" si="25"/>
        <v>0</v>
      </c>
      <c r="I393" s="278">
        <f t="shared" si="27"/>
        <v>0</v>
      </c>
      <c r="J393" s="37">
        <v>1</v>
      </c>
      <c r="K393" s="38">
        <f t="shared" si="26"/>
        <v>0</v>
      </c>
    </row>
    <row r="394" spans="1:11" s="36" customFormat="1" ht="12" customHeight="1" outlineLevel="1" x14ac:dyDescent="0.2">
      <c r="A394" s="247"/>
      <c r="B394" s="273"/>
      <c r="C394" s="274"/>
      <c r="D394" s="258" t="str">
        <f t="shared" ref="D394:D457" si="28">IF(ISBLANK(C394),"",VLOOKUP(C394,ACCCODES,2,FALSE))</f>
        <v/>
      </c>
      <c r="E394" s="275"/>
      <c r="F394" s="276"/>
      <c r="G394" s="278"/>
      <c r="H394" s="278">
        <f t="shared" si="25"/>
        <v>0</v>
      </c>
      <c r="I394" s="278">
        <f t="shared" si="27"/>
        <v>0</v>
      </c>
      <c r="J394" s="37">
        <v>1</v>
      </c>
      <c r="K394" s="38">
        <f t="shared" si="26"/>
        <v>0</v>
      </c>
    </row>
    <row r="395" spans="1:11" s="36" customFormat="1" ht="12" customHeight="1" outlineLevel="1" x14ac:dyDescent="0.2">
      <c r="A395" s="247"/>
      <c r="B395" s="273"/>
      <c r="C395" s="274"/>
      <c r="D395" s="258" t="str">
        <f t="shared" si="28"/>
        <v/>
      </c>
      <c r="E395" s="275"/>
      <c r="F395" s="276"/>
      <c r="G395" s="278"/>
      <c r="H395" s="278">
        <f t="shared" si="25"/>
        <v>0</v>
      </c>
      <c r="I395" s="278">
        <f t="shared" si="27"/>
        <v>0</v>
      </c>
      <c r="J395" s="37">
        <v>1</v>
      </c>
      <c r="K395" s="38">
        <f t="shared" si="26"/>
        <v>0</v>
      </c>
    </row>
    <row r="396" spans="1:11" s="36" customFormat="1" ht="10.5" customHeight="1" outlineLevel="1" x14ac:dyDescent="0.2">
      <c r="A396" s="247"/>
      <c r="B396" s="273"/>
      <c r="C396" s="276"/>
      <c r="D396" s="258" t="str">
        <f t="shared" si="28"/>
        <v/>
      </c>
      <c r="E396" s="275"/>
      <c r="F396" s="276"/>
      <c r="G396" s="278"/>
      <c r="H396" s="278">
        <f t="shared" si="25"/>
        <v>0</v>
      </c>
      <c r="I396" s="278">
        <f t="shared" si="27"/>
        <v>0</v>
      </c>
      <c r="J396" s="37">
        <v>1</v>
      </c>
      <c r="K396" s="38">
        <f t="shared" si="26"/>
        <v>0</v>
      </c>
    </row>
    <row r="397" spans="1:11" s="36" customFormat="1" ht="12.75" customHeight="1" outlineLevel="1" x14ac:dyDescent="0.2">
      <c r="A397" s="247"/>
      <c r="B397" s="273"/>
      <c r="C397" s="274"/>
      <c r="D397" s="258" t="str">
        <f t="shared" si="28"/>
        <v/>
      </c>
      <c r="E397" s="275"/>
      <c r="F397" s="276"/>
      <c r="G397" s="278"/>
      <c r="H397" s="278">
        <f t="shared" si="25"/>
        <v>0</v>
      </c>
      <c r="I397" s="278">
        <f t="shared" si="27"/>
        <v>0</v>
      </c>
      <c r="J397" s="37">
        <v>1</v>
      </c>
      <c r="K397" s="38">
        <f t="shared" si="26"/>
        <v>0</v>
      </c>
    </row>
    <row r="398" spans="1:11" s="36" customFormat="1" ht="12.75" customHeight="1" outlineLevel="1" x14ac:dyDescent="0.2">
      <c r="A398" s="247"/>
      <c r="B398" s="273"/>
      <c r="C398" s="276"/>
      <c r="D398" s="258" t="str">
        <f t="shared" si="28"/>
        <v/>
      </c>
      <c r="E398" s="275"/>
      <c r="F398" s="276"/>
      <c r="G398" s="278"/>
      <c r="H398" s="278">
        <f t="shared" si="25"/>
        <v>0</v>
      </c>
      <c r="I398" s="278">
        <f t="shared" si="27"/>
        <v>0</v>
      </c>
      <c r="J398" s="37">
        <v>1</v>
      </c>
      <c r="K398" s="38">
        <f t="shared" si="26"/>
        <v>0</v>
      </c>
    </row>
    <row r="399" spans="1:11" s="36" customFormat="1" ht="12.75" customHeight="1" outlineLevel="1" x14ac:dyDescent="0.2">
      <c r="A399" s="247"/>
      <c r="B399" s="273"/>
      <c r="C399" s="276"/>
      <c r="D399" s="258" t="str">
        <f t="shared" si="28"/>
        <v/>
      </c>
      <c r="E399" s="275"/>
      <c r="F399" s="276"/>
      <c r="G399" s="294"/>
      <c r="H399" s="278">
        <f t="shared" si="25"/>
        <v>0</v>
      </c>
      <c r="I399" s="278">
        <f t="shared" si="27"/>
        <v>0</v>
      </c>
      <c r="J399" s="37">
        <v>1</v>
      </c>
      <c r="K399" s="38">
        <f t="shared" si="26"/>
        <v>0</v>
      </c>
    </row>
    <row r="400" spans="1:11" s="36" customFormat="1" ht="12" customHeight="1" outlineLevel="1" x14ac:dyDescent="0.2">
      <c r="A400" s="247"/>
      <c r="B400" s="273"/>
      <c r="C400" s="276"/>
      <c r="D400" s="258" t="str">
        <f t="shared" si="28"/>
        <v/>
      </c>
      <c r="E400" s="275"/>
      <c r="F400" s="276"/>
      <c r="G400" s="278"/>
      <c r="H400" s="278">
        <f t="shared" si="25"/>
        <v>0</v>
      </c>
      <c r="I400" s="278">
        <f t="shared" si="27"/>
        <v>0</v>
      </c>
      <c r="J400" s="37">
        <v>1</v>
      </c>
      <c r="K400" s="38">
        <f t="shared" si="26"/>
        <v>0</v>
      </c>
    </row>
    <row r="401" spans="1:11" s="36" customFormat="1" ht="12" customHeight="1" outlineLevel="1" x14ac:dyDescent="0.2">
      <c r="A401" s="247"/>
      <c r="B401" s="273"/>
      <c r="C401" s="274"/>
      <c r="D401" s="258" t="str">
        <f t="shared" si="28"/>
        <v/>
      </c>
      <c r="E401" s="275"/>
      <c r="F401" s="276"/>
      <c r="G401" s="294"/>
      <c r="H401" s="278">
        <f t="shared" si="25"/>
        <v>0</v>
      </c>
      <c r="I401" s="278">
        <f t="shared" si="27"/>
        <v>0</v>
      </c>
      <c r="J401" s="37">
        <v>1</v>
      </c>
      <c r="K401" s="38">
        <f t="shared" si="26"/>
        <v>0</v>
      </c>
    </row>
    <row r="402" spans="1:11" s="36" customFormat="1" ht="13.5" customHeight="1" outlineLevel="1" x14ac:dyDescent="0.2">
      <c r="A402" s="247"/>
      <c r="B402" s="273"/>
      <c r="C402" s="274"/>
      <c r="D402" s="258" t="str">
        <f t="shared" si="28"/>
        <v/>
      </c>
      <c r="E402" s="275"/>
      <c r="F402" s="276"/>
      <c r="G402" s="277"/>
      <c r="H402" s="278">
        <f t="shared" si="25"/>
        <v>0</v>
      </c>
      <c r="I402" s="278">
        <f t="shared" si="27"/>
        <v>0</v>
      </c>
      <c r="J402" s="37">
        <v>1</v>
      </c>
      <c r="K402" s="38">
        <f>G402/J402</f>
        <v>0</v>
      </c>
    </row>
    <row r="403" spans="1:11" s="36" customFormat="1" ht="13.5" customHeight="1" outlineLevel="1" x14ac:dyDescent="0.2">
      <c r="A403" s="247"/>
      <c r="B403" s="273"/>
      <c r="C403" s="274"/>
      <c r="D403" s="258" t="str">
        <f t="shared" si="28"/>
        <v/>
      </c>
      <c r="E403" s="275"/>
      <c r="F403" s="276"/>
      <c r="G403" s="278"/>
      <c r="H403" s="278">
        <f t="shared" si="25"/>
        <v>0</v>
      </c>
      <c r="I403" s="278">
        <f t="shared" si="27"/>
        <v>0</v>
      </c>
      <c r="J403" s="37">
        <v>1</v>
      </c>
      <c r="K403" s="38">
        <f t="shared" si="26"/>
        <v>0</v>
      </c>
    </row>
    <row r="404" spans="1:11" s="36" customFormat="1" ht="12" customHeight="1" outlineLevel="1" x14ac:dyDescent="0.2">
      <c r="A404" s="247"/>
      <c r="B404" s="273"/>
      <c r="C404" s="274"/>
      <c r="D404" s="258" t="str">
        <f t="shared" si="28"/>
        <v/>
      </c>
      <c r="E404" s="275"/>
      <c r="F404" s="276"/>
      <c r="G404" s="295"/>
      <c r="H404" s="278">
        <f t="shared" si="25"/>
        <v>0</v>
      </c>
      <c r="I404" s="278">
        <f t="shared" si="27"/>
        <v>0</v>
      </c>
      <c r="J404" s="37">
        <v>1</v>
      </c>
      <c r="K404" s="38">
        <f t="shared" si="26"/>
        <v>0</v>
      </c>
    </row>
    <row r="405" spans="1:11" s="36" customFormat="1" ht="12" customHeight="1" outlineLevel="1" x14ac:dyDescent="0.2">
      <c r="A405" s="247"/>
      <c r="B405" s="273"/>
      <c r="C405" s="276"/>
      <c r="D405" s="258" t="str">
        <f t="shared" si="28"/>
        <v/>
      </c>
      <c r="E405" s="275"/>
      <c r="F405" s="276"/>
      <c r="G405" s="296"/>
      <c r="H405" s="278">
        <f>SUMIF(G405,"&lt;0",G405)</f>
        <v>0</v>
      </c>
      <c r="I405" s="278">
        <f>SUMIF(G405,"&gt;0",G405)</f>
        <v>0</v>
      </c>
      <c r="J405" s="37">
        <v>1</v>
      </c>
      <c r="K405" s="38">
        <f>G405/J405</f>
        <v>0</v>
      </c>
    </row>
    <row r="406" spans="1:11" s="36" customFormat="1" ht="11.25" customHeight="1" outlineLevel="1" x14ac:dyDescent="0.2">
      <c r="A406" s="247"/>
      <c r="B406" s="273"/>
      <c r="C406" s="274"/>
      <c r="D406" s="258" t="str">
        <f t="shared" si="28"/>
        <v/>
      </c>
      <c r="E406" s="275"/>
      <c r="F406" s="276"/>
      <c r="G406" s="295"/>
      <c r="H406" s="278">
        <f t="shared" si="25"/>
        <v>0</v>
      </c>
      <c r="I406" s="278">
        <f t="shared" si="27"/>
        <v>0</v>
      </c>
      <c r="J406" s="37">
        <v>1</v>
      </c>
      <c r="K406" s="38">
        <f t="shared" si="26"/>
        <v>0</v>
      </c>
    </row>
    <row r="407" spans="1:11" s="36" customFormat="1" ht="12" customHeight="1" outlineLevel="1" x14ac:dyDescent="0.2">
      <c r="A407" s="247"/>
      <c r="B407" s="273"/>
      <c r="C407" s="276"/>
      <c r="D407" s="258" t="str">
        <f t="shared" si="28"/>
        <v/>
      </c>
      <c r="E407" s="275"/>
      <c r="F407" s="276"/>
      <c r="G407" s="295"/>
      <c r="H407" s="278">
        <f t="shared" si="25"/>
        <v>0</v>
      </c>
      <c r="I407" s="278">
        <f t="shared" si="27"/>
        <v>0</v>
      </c>
      <c r="J407" s="37">
        <v>1</v>
      </c>
      <c r="K407" s="38">
        <f t="shared" si="26"/>
        <v>0</v>
      </c>
    </row>
    <row r="408" spans="1:11" s="36" customFormat="1" ht="11.25" customHeight="1" outlineLevel="1" x14ac:dyDescent="0.2">
      <c r="A408" s="247"/>
      <c r="B408" s="273"/>
      <c r="C408" s="276"/>
      <c r="D408" s="258" t="str">
        <f t="shared" si="28"/>
        <v/>
      </c>
      <c r="E408" s="275"/>
      <c r="F408" s="276"/>
      <c r="G408" s="295"/>
      <c r="H408" s="278">
        <f t="shared" si="25"/>
        <v>0</v>
      </c>
      <c r="I408" s="278">
        <f t="shared" si="27"/>
        <v>0</v>
      </c>
      <c r="J408" s="37">
        <v>1</v>
      </c>
      <c r="K408" s="38">
        <f t="shared" si="26"/>
        <v>0</v>
      </c>
    </row>
    <row r="409" spans="1:11" s="36" customFormat="1" ht="12" customHeight="1" outlineLevel="1" x14ac:dyDescent="0.2">
      <c r="A409" s="247"/>
      <c r="B409" s="273"/>
      <c r="C409" s="276"/>
      <c r="D409" s="258" t="str">
        <f t="shared" si="28"/>
        <v/>
      </c>
      <c r="E409" s="275"/>
      <c r="F409" s="276"/>
      <c r="G409" s="295"/>
      <c r="H409" s="278">
        <f t="shared" si="25"/>
        <v>0</v>
      </c>
      <c r="I409" s="278">
        <f t="shared" si="27"/>
        <v>0</v>
      </c>
      <c r="J409" s="37">
        <v>1</v>
      </c>
      <c r="K409" s="38">
        <f t="shared" si="26"/>
        <v>0</v>
      </c>
    </row>
    <row r="410" spans="1:11" s="36" customFormat="1" ht="11.25" customHeight="1" outlineLevel="1" x14ac:dyDescent="0.2">
      <c r="A410" s="247"/>
      <c r="B410" s="273"/>
      <c r="C410" s="276"/>
      <c r="D410" s="258" t="str">
        <f t="shared" si="28"/>
        <v/>
      </c>
      <c r="E410" s="275"/>
      <c r="F410" s="276"/>
      <c r="G410" s="295"/>
      <c r="H410" s="278">
        <f t="shared" si="25"/>
        <v>0</v>
      </c>
      <c r="I410" s="278">
        <f t="shared" si="27"/>
        <v>0</v>
      </c>
      <c r="J410" s="37">
        <v>1</v>
      </c>
      <c r="K410" s="38">
        <f t="shared" si="26"/>
        <v>0</v>
      </c>
    </row>
    <row r="411" spans="1:11" s="36" customFormat="1" ht="12.75" customHeight="1" outlineLevel="1" x14ac:dyDescent="0.2">
      <c r="A411" s="247"/>
      <c r="B411" s="273"/>
      <c r="C411" s="274"/>
      <c r="D411" s="258" t="str">
        <f t="shared" si="28"/>
        <v/>
      </c>
      <c r="E411" s="275"/>
      <c r="F411" s="276"/>
      <c r="G411" s="295"/>
      <c r="H411" s="278">
        <f t="shared" si="25"/>
        <v>0</v>
      </c>
      <c r="I411" s="278">
        <f t="shared" si="27"/>
        <v>0</v>
      </c>
      <c r="J411" s="37">
        <v>1</v>
      </c>
      <c r="K411" s="38">
        <f t="shared" si="26"/>
        <v>0</v>
      </c>
    </row>
    <row r="412" spans="1:11" s="36" customFormat="1" ht="11.25" customHeight="1" outlineLevel="1" x14ac:dyDescent="0.2">
      <c r="A412" s="247"/>
      <c r="B412" s="273"/>
      <c r="C412" s="276"/>
      <c r="D412" s="258" t="str">
        <f t="shared" si="28"/>
        <v/>
      </c>
      <c r="E412" s="275"/>
      <c r="F412" s="276"/>
      <c r="G412" s="295"/>
      <c r="H412" s="278">
        <f t="shared" si="25"/>
        <v>0</v>
      </c>
      <c r="I412" s="278">
        <f t="shared" si="27"/>
        <v>0</v>
      </c>
      <c r="J412" s="37">
        <v>1</v>
      </c>
      <c r="K412" s="38">
        <f t="shared" si="26"/>
        <v>0</v>
      </c>
    </row>
    <row r="413" spans="1:11" s="36" customFormat="1" ht="12.75" customHeight="1" outlineLevel="1" x14ac:dyDescent="0.2">
      <c r="A413" s="247"/>
      <c r="B413" s="273"/>
      <c r="C413" s="274"/>
      <c r="D413" s="258" t="str">
        <f t="shared" si="28"/>
        <v/>
      </c>
      <c r="E413" s="275"/>
      <c r="F413" s="276"/>
      <c r="G413" s="295"/>
      <c r="H413" s="278">
        <f t="shared" si="25"/>
        <v>0</v>
      </c>
      <c r="I413" s="278">
        <f t="shared" si="27"/>
        <v>0</v>
      </c>
      <c r="J413" s="37">
        <v>1</v>
      </c>
      <c r="K413" s="38">
        <f t="shared" si="26"/>
        <v>0</v>
      </c>
    </row>
    <row r="414" spans="1:11" s="36" customFormat="1" ht="12" customHeight="1" outlineLevel="1" x14ac:dyDescent="0.2">
      <c r="A414" s="247"/>
      <c r="B414" s="273"/>
      <c r="C414" s="276"/>
      <c r="D414" s="258" t="str">
        <f t="shared" si="28"/>
        <v/>
      </c>
      <c r="E414" s="275"/>
      <c r="F414" s="276"/>
      <c r="G414" s="295"/>
      <c r="H414" s="278">
        <f t="shared" si="25"/>
        <v>0</v>
      </c>
      <c r="I414" s="278">
        <f t="shared" si="27"/>
        <v>0</v>
      </c>
      <c r="J414" s="37">
        <v>1</v>
      </c>
      <c r="K414" s="38">
        <f t="shared" ref="K414:K423" si="29">G414/J414</f>
        <v>0</v>
      </c>
    </row>
    <row r="415" spans="1:11" s="36" customFormat="1" ht="12" customHeight="1" outlineLevel="1" x14ac:dyDescent="0.2">
      <c r="A415" s="247"/>
      <c r="B415" s="273"/>
      <c r="C415" s="276"/>
      <c r="D415" s="258" t="str">
        <f t="shared" si="28"/>
        <v/>
      </c>
      <c r="E415" s="275"/>
      <c r="F415" s="276"/>
      <c r="G415" s="295"/>
      <c r="H415" s="278">
        <f t="shared" ref="H415:H420" si="30">SUMIF(G415,"&lt;0",G415)</f>
        <v>0</v>
      </c>
      <c r="I415" s="278">
        <f t="shared" ref="I415:I420" si="31">SUMIF(G415,"&gt;0",G415)</f>
        <v>0</v>
      </c>
      <c r="J415" s="37">
        <v>1</v>
      </c>
      <c r="K415" s="38">
        <f t="shared" si="29"/>
        <v>0</v>
      </c>
    </row>
    <row r="416" spans="1:11" s="36" customFormat="1" ht="13.5" customHeight="1" outlineLevel="1" x14ac:dyDescent="0.2">
      <c r="A416" s="247"/>
      <c r="B416" s="273"/>
      <c r="C416" s="276"/>
      <c r="D416" s="258" t="str">
        <f t="shared" si="28"/>
        <v/>
      </c>
      <c r="E416" s="275"/>
      <c r="F416" s="276"/>
      <c r="G416" s="295"/>
      <c r="H416" s="278">
        <f t="shared" si="30"/>
        <v>0</v>
      </c>
      <c r="I416" s="278">
        <f t="shared" si="31"/>
        <v>0</v>
      </c>
      <c r="J416" s="37">
        <v>1</v>
      </c>
      <c r="K416" s="38">
        <f t="shared" si="29"/>
        <v>0</v>
      </c>
    </row>
    <row r="417" spans="1:11" s="36" customFormat="1" ht="11.25" customHeight="1" outlineLevel="1" x14ac:dyDescent="0.2">
      <c r="A417" s="247"/>
      <c r="B417" s="273"/>
      <c r="C417" s="274"/>
      <c r="D417" s="258" t="str">
        <f t="shared" si="28"/>
        <v/>
      </c>
      <c r="E417" s="275"/>
      <c r="F417" s="276"/>
      <c r="G417" s="295"/>
      <c r="H417" s="278">
        <f t="shared" si="30"/>
        <v>0</v>
      </c>
      <c r="I417" s="278">
        <f t="shared" si="31"/>
        <v>0</v>
      </c>
      <c r="J417" s="37">
        <v>1</v>
      </c>
      <c r="K417" s="38">
        <f t="shared" si="29"/>
        <v>0</v>
      </c>
    </row>
    <row r="418" spans="1:11" s="36" customFormat="1" ht="14.25" customHeight="1" outlineLevel="1" x14ac:dyDescent="0.2">
      <c r="A418" s="247"/>
      <c r="B418" s="273"/>
      <c r="C418" s="276"/>
      <c r="D418" s="258" t="str">
        <f t="shared" si="28"/>
        <v/>
      </c>
      <c r="E418" s="275"/>
      <c r="F418" s="276"/>
      <c r="G418" s="295"/>
      <c r="H418" s="278">
        <f t="shared" si="30"/>
        <v>0</v>
      </c>
      <c r="I418" s="278">
        <f t="shared" si="31"/>
        <v>0</v>
      </c>
      <c r="J418" s="37">
        <v>1</v>
      </c>
      <c r="K418" s="38">
        <f t="shared" si="29"/>
        <v>0</v>
      </c>
    </row>
    <row r="419" spans="1:11" s="36" customFormat="1" ht="12.75" customHeight="1" outlineLevel="1" x14ac:dyDescent="0.2">
      <c r="A419" s="247"/>
      <c r="B419" s="273"/>
      <c r="C419" s="281"/>
      <c r="D419" s="258" t="str">
        <f t="shared" si="28"/>
        <v/>
      </c>
      <c r="E419" s="275"/>
      <c r="F419" s="276"/>
      <c r="G419" s="295"/>
      <c r="H419" s="278">
        <f t="shared" si="30"/>
        <v>0</v>
      </c>
      <c r="I419" s="278">
        <f t="shared" si="31"/>
        <v>0</v>
      </c>
      <c r="J419" s="37">
        <v>1</v>
      </c>
      <c r="K419" s="38">
        <f t="shared" si="29"/>
        <v>0</v>
      </c>
    </row>
    <row r="420" spans="1:11" s="36" customFormat="1" ht="13.5" customHeight="1" outlineLevel="1" x14ac:dyDescent="0.2">
      <c r="A420" s="247"/>
      <c r="B420" s="273"/>
      <c r="C420" s="276"/>
      <c r="D420" s="258" t="str">
        <f t="shared" si="28"/>
        <v/>
      </c>
      <c r="E420" s="275"/>
      <c r="F420" s="276"/>
      <c r="G420" s="295"/>
      <c r="H420" s="278">
        <f t="shared" si="30"/>
        <v>0</v>
      </c>
      <c r="I420" s="278">
        <f t="shared" si="31"/>
        <v>0</v>
      </c>
      <c r="J420" s="37">
        <v>1</v>
      </c>
      <c r="K420" s="38">
        <f t="shared" si="29"/>
        <v>0</v>
      </c>
    </row>
    <row r="421" spans="1:11" s="36" customFormat="1" ht="12.75" customHeight="1" outlineLevel="1" x14ac:dyDescent="0.2">
      <c r="A421" s="247"/>
      <c r="B421" s="273"/>
      <c r="C421" s="276"/>
      <c r="D421" s="258" t="str">
        <f t="shared" si="28"/>
        <v/>
      </c>
      <c r="E421" s="275"/>
      <c r="F421" s="276"/>
      <c r="G421" s="295"/>
      <c r="H421" s="278">
        <f t="shared" ref="H421:H441" si="32">SUMIF(G421,"&lt;0",G421)</f>
        <v>0</v>
      </c>
      <c r="I421" s="278">
        <f t="shared" si="27"/>
        <v>0</v>
      </c>
      <c r="J421" s="37">
        <v>1</v>
      </c>
      <c r="K421" s="38">
        <f t="shared" si="29"/>
        <v>0</v>
      </c>
    </row>
    <row r="422" spans="1:11" s="36" customFormat="1" ht="11.25" customHeight="1" outlineLevel="1" x14ac:dyDescent="0.2">
      <c r="A422" s="247"/>
      <c r="B422" s="273"/>
      <c r="C422" s="274"/>
      <c r="D422" s="258" t="str">
        <f t="shared" si="28"/>
        <v/>
      </c>
      <c r="E422" s="275"/>
      <c r="F422" s="276"/>
      <c r="G422" s="295"/>
      <c r="H422" s="278">
        <f t="shared" si="32"/>
        <v>0</v>
      </c>
      <c r="I422" s="278">
        <f t="shared" si="27"/>
        <v>0</v>
      </c>
      <c r="J422" s="37">
        <v>1</v>
      </c>
      <c r="K422" s="38">
        <f t="shared" si="29"/>
        <v>0</v>
      </c>
    </row>
    <row r="423" spans="1:11" s="36" customFormat="1" ht="11.25" customHeight="1" outlineLevel="1" x14ac:dyDescent="0.2">
      <c r="A423" s="247"/>
      <c r="B423" s="273"/>
      <c r="C423" s="276"/>
      <c r="D423" s="258" t="str">
        <f t="shared" si="28"/>
        <v/>
      </c>
      <c r="E423" s="275"/>
      <c r="F423" s="276"/>
      <c r="G423" s="295"/>
      <c r="H423" s="278">
        <f t="shared" si="32"/>
        <v>0</v>
      </c>
      <c r="I423" s="278">
        <f t="shared" si="27"/>
        <v>0</v>
      </c>
      <c r="J423" s="37">
        <v>1</v>
      </c>
      <c r="K423" s="38">
        <f t="shared" si="29"/>
        <v>0</v>
      </c>
    </row>
    <row r="424" spans="1:11" s="36" customFormat="1" ht="14.25" customHeight="1" outlineLevel="1" x14ac:dyDescent="0.2">
      <c r="A424" s="247"/>
      <c r="B424" s="273"/>
      <c r="C424" s="276"/>
      <c r="D424" s="258" t="str">
        <f t="shared" si="28"/>
        <v/>
      </c>
      <c r="E424" s="275"/>
      <c r="F424" s="276"/>
      <c r="G424" s="295"/>
      <c r="H424" s="278">
        <f t="shared" si="32"/>
        <v>0</v>
      </c>
      <c r="I424" s="278">
        <f t="shared" ref="I424:I452" si="33">SUMIF(G424,"&gt;0",G424)</f>
        <v>0</v>
      </c>
      <c r="J424" s="37">
        <v>1</v>
      </c>
      <c r="K424" s="38">
        <f t="shared" si="26"/>
        <v>0</v>
      </c>
    </row>
    <row r="425" spans="1:11" s="36" customFormat="1" ht="14.25" customHeight="1" outlineLevel="1" x14ac:dyDescent="0.2">
      <c r="A425" s="247"/>
      <c r="B425" s="273"/>
      <c r="C425" s="276"/>
      <c r="D425" s="258" t="str">
        <f t="shared" si="28"/>
        <v/>
      </c>
      <c r="E425" s="275"/>
      <c r="F425" s="276"/>
      <c r="G425" s="295"/>
      <c r="H425" s="278">
        <f t="shared" si="32"/>
        <v>0</v>
      </c>
      <c r="I425" s="278">
        <f t="shared" si="33"/>
        <v>0</v>
      </c>
      <c r="J425" s="37">
        <v>1</v>
      </c>
      <c r="K425" s="38">
        <f t="shared" si="26"/>
        <v>0</v>
      </c>
    </row>
    <row r="426" spans="1:11" s="36" customFormat="1" ht="12" customHeight="1" outlineLevel="1" x14ac:dyDescent="0.2">
      <c r="A426" s="247"/>
      <c r="B426" s="273"/>
      <c r="C426" s="274"/>
      <c r="D426" s="258" t="str">
        <f t="shared" si="28"/>
        <v/>
      </c>
      <c r="E426" s="275"/>
      <c r="F426" s="276"/>
      <c r="G426" s="295"/>
      <c r="H426" s="278">
        <f t="shared" si="32"/>
        <v>0</v>
      </c>
      <c r="I426" s="278">
        <f t="shared" si="33"/>
        <v>0</v>
      </c>
      <c r="J426" s="37">
        <v>1</v>
      </c>
      <c r="K426" s="38">
        <f t="shared" si="26"/>
        <v>0</v>
      </c>
    </row>
    <row r="427" spans="1:11" s="36" customFormat="1" ht="12" customHeight="1" outlineLevel="1" x14ac:dyDescent="0.2">
      <c r="A427" s="247"/>
      <c r="B427" s="273"/>
      <c r="C427" s="274"/>
      <c r="D427" s="258" t="str">
        <f t="shared" si="28"/>
        <v/>
      </c>
      <c r="E427" s="275"/>
      <c r="F427" s="276"/>
      <c r="G427" s="295"/>
      <c r="H427" s="278">
        <f t="shared" si="32"/>
        <v>0</v>
      </c>
      <c r="I427" s="278">
        <f t="shared" si="33"/>
        <v>0</v>
      </c>
      <c r="J427" s="37">
        <v>1</v>
      </c>
      <c r="K427" s="38">
        <f t="shared" si="26"/>
        <v>0</v>
      </c>
    </row>
    <row r="428" spans="1:11" s="36" customFormat="1" ht="11.25" customHeight="1" outlineLevel="1" x14ac:dyDescent="0.2">
      <c r="A428" s="247"/>
      <c r="B428" s="273"/>
      <c r="C428" s="274"/>
      <c r="D428" s="258" t="str">
        <f t="shared" si="28"/>
        <v/>
      </c>
      <c r="E428" s="275"/>
      <c r="F428" s="276"/>
      <c r="G428" s="295"/>
      <c r="H428" s="278">
        <f t="shared" si="32"/>
        <v>0</v>
      </c>
      <c r="I428" s="278">
        <f t="shared" si="33"/>
        <v>0</v>
      </c>
      <c r="J428" s="37">
        <v>1</v>
      </c>
      <c r="K428" s="38">
        <f t="shared" si="26"/>
        <v>0</v>
      </c>
    </row>
    <row r="429" spans="1:11" s="36" customFormat="1" ht="10.5" customHeight="1" outlineLevel="1" x14ac:dyDescent="0.2">
      <c r="A429" s="247"/>
      <c r="B429" s="273"/>
      <c r="C429" s="274"/>
      <c r="D429" s="258" t="str">
        <f t="shared" si="28"/>
        <v/>
      </c>
      <c r="E429" s="275"/>
      <c r="F429" s="276"/>
      <c r="G429" s="295"/>
      <c r="H429" s="278">
        <f t="shared" si="32"/>
        <v>0</v>
      </c>
      <c r="I429" s="278">
        <f>SUMIF(G429,"&gt;0",G429)</f>
        <v>0</v>
      </c>
      <c r="J429" s="37">
        <v>1</v>
      </c>
      <c r="K429" s="38">
        <f t="shared" si="26"/>
        <v>0</v>
      </c>
    </row>
    <row r="430" spans="1:11" s="36" customFormat="1" ht="10.5" customHeight="1" outlineLevel="1" x14ac:dyDescent="0.2">
      <c r="A430" s="247"/>
      <c r="B430" s="273"/>
      <c r="C430" s="281"/>
      <c r="D430" s="258" t="str">
        <f t="shared" si="28"/>
        <v/>
      </c>
      <c r="E430" s="275"/>
      <c r="F430" s="276"/>
      <c r="G430" s="295"/>
      <c r="H430" s="278">
        <f t="shared" si="32"/>
        <v>0</v>
      </c>
      <c r="I430" s="278">
        <f t="shared" si="33"/>
        <v>0</v>
      </c>
      <c r="J430" s="37">
        <v>1</v>
      </c>
      <c r="K430" s="38">
        <f t="shared" si="26"/>
        <v>0</v>
      </c>
    </row>
    <row r="431" spans="1:11" s="36" customFormat="1" ht="10.5" customHeight="1" outlineLevel="1" x14ac:dyDescent="0.2">
      <c r="A431" s="247"/>
      <c r="B431" s="273"/>
      <c r="C431" s="276"/>
      <c r="D431" s="258" t="str">
        <f t="shared" si="28"/>
        <v/>
      </c>
      <c r="E431" s="275"/>
      <c r="F431" s="276"/>
      <c r="G431" s="295"/>
      <c r="H431" s="278">
        <f t="shared" si="32"/>
        <v>0</v>
      </c>
      <c r="I431" s="278">
        <f t="shared" si="33"/>
        <v>0</v>
      </c>
      <c r="J431" s="37">
        <v>1</v>
      </c>
      <c r="K431" s="38">
        <f t="shared" si="26"/>
        <v>0</v>
      </c>
    </row>
    <row r="432" spans="1:11" s="36" customFormat="1" ht="10.5" customHeight="1" outlineLevel="1" x14ac:dyDescent="0.2">
      <c r="A432" s="247"/>
      <c r="B432" s="273"/>
      <c r="C432" s="276"/>
      <c r="D432" s="258" t="str">
        <f t="shared" si="28"/>
        <v/>
      </c>
      <c r="E432" s="275"/>
      <c r="F432" s="276"/>
      <c r="G432" s="295"/>
      <c r="H432" s="278">
        <f t="shared" si="32"/>
        <v>0</v>
      </c>
      <c r="I432" s="278">
        <f t="shared" si="33"/>
        <v>0</v>
      </c>
      <c r="J432" s="37">
        <v>1</v>
      </c>
      <c r="K432" s="38">
        <f t="shared" si="26"/>
        <v>0</v>
      </c>
    </row>
    <row r="433" spans="1:53" s="36" customFormat="1" ht="10.5" customHeight="1" outlineLevel="1" x14ac:dyDescent="0.2">
      <c r="A433" s="247"/>
      <c r="B433" s="273"/>
      <c r="C433" s="276"/>
      <c r="D433" s="258" t="str">
        <f t="shared" si="28"/>
        <v/>
      </c>
      <c r="E433" s="275"/>
      <c r="F433" s="276"/>
      <c r="G433" s="295"/>
      <c r="H433" s="278">
        <f t="shared" si="32"/>
        <v>0</v>
      </c>
      <c r="I433" s="278">
        <f t="shared" si="33"/>
        <v>0</v>
      </c>
      <c r="J433" s="37">
        <v>1</v>
      </c>
      <c r="K433" s="38">
        <f t="shared" si="26"/>
        <v>0</v>
      </c>
    </row>
    <row r="434" spans="1:53" s="36" customFormat="1" ht="10.5" customHeight="1" outlineLevel="1" x14ac:dyDescent="0.2">
      <c r="A434" s="247"/>
      <c r="B434" s="273"/>
      <c r="C434" s="274"/>
      <c r="D434" s="258" t="str">
        <f t="shared" si="28"/>
        <v/>
      </c>
      <c r="E434" s="275"/>
      <c r="F434" s="276"/>
      <c r="G434" s="295"/>
      <c r="H434" s="278">
        <f t="shared" si="32"/>
        <v>0</v>
      </c>
      <c r="I434" s="278">
        <f t="shared" si="33"/>
        <v>0</v>
      </c>
      <c r="J434" s="37">
        <v>1</v>
      </c>
      <c r="K434" s="38">
        <f t="shared" si="26"/>
        <v>0</v>
      </c>
    </row>
    <row r="435" spans="1:53" s="36" customFormat="1" ht="10.5" customHeight="1" outlineLevel="1" x14ac:dyDescent="0.2">
      <c r="A435" s="247"/>
      <c r="B435" s="273"/>
      <c r="C435" s="276"/>
      <c r="D435" s="258" t="str">
        <f t="shared" si="28"/>
        <v/>
      </c>
      <c r="E435" s="275"/>
      <c r="F435" s="276"/>
      <c r="G435" s="295"/>
      <c r="H435" s="278">
        <f t="shared" si="32"/>
        <v>0</v>
      </c>
      <c r="I435" s="278">
        <f t="shared" si="33"/>
        <v>0</v>
      </c>
      <c r="J435" s="37">
        <v>1</v>
      </c>
      <c r="K435" s="38">
        <f t="shared" si="26"/>
        <v>0</v>
      </c>
    </row>
    <row r="436" spans="1:53" s="36" customFormat="1" ht="10.5" customHeight="1" outlineLevel="1" x14ac:dyDescent="0.2">
      <c r="A436" s="247"/>
      <c r="B436" s="273"/>
      <c r="C436" s="276"/>
      <c r="D436" s="258" t="str">
        <f t="shared" si="28"/>
        <v/>
      </c>
      <c r="E436" s="275"/>
      <c r="F436" s="276"/>
      <c r="G436" s="278"/>
      <c r="H436" s="278">
        <f t="shared" si="32"/>
        <v>0</v>
      </c>
      <c r="I436" s="278">
        <f t="shared" si="33"/>
        <v>0</v>
      </c>
      <c r="J436" s="37">
        <v>1</v>
      </c>
      <c r="K436" s="38">
        <f t="shared" si="26"/>
        <v>0</v>
      </c>
    </row>
    <row r="437" spans="1:53" s="36" customFormat="1" ht="10.5" customHeight="1" outlineLevel="1" x14ac:dyDescent="0.2">
      <c r="A437" s="247"/>
      <c r="B437" s="273"/>
      <c r="C437" s="274"/>
      <c r="D437" s="258" t="str">
        <f t="shared" si="28"/>
        <v/>
      </c>
      <c r="E437" s="275"/>
      <c r="F437" s="276"/>
      <c r="G437" s="278"/>
      <c r="H437" s="278">
        <f t="shared" si="32"/>
        <v>0</v>
      </c>
      <c r="I437" s="278">
        <f t="shared" si="33"/>
        <v>0</v>
      </c>
      <c r="J437" s="37">
        <v>1</v>
      </c>
      <c r="K437" s="38">
        <f t="shared" si="26"/>
        <v>0</v>
      </c>
    </row>
    <row r="438" spans="1:53" s="36" customFormat="1" ht="10.5" customHeight="1" outlineLevel="1" x14ac:dyDescent="0.2">
      <c r="A438" s="247"/>
      <c r="B438" s="273"/>
      <c r="C438" s="276"/>
      <c r="D438" s="258" t="str">
        <f t="shared" si="28"/>
        <v/>
      </c>
      <c r="E438" s="275"/>
      <c r="F438" s="276"/>
      <c r="G438" s="278"/>
      <c r="H438" s="278">
        <f t="shared" si="32"/>
        <v>0</v>
      </c>
      <c r="I438" s="278">
        <f t="shared" si="33"/>
        <v>0</v>
      </c>
      <c r="J438" s="37">
        <v>1</v>
      </c>
      <c r="K438" s="38">
        <f t="shared" si="26"/>
        <v>0</v>
      </c>
      <c r="BA438" s="36" t="s">
        <v>42</v>
      </c>
    </row>
    <row r="439" spans="1:53" s="36" customFormat="1" ht="10.5" customHeight="1" outlineLevel="1" x14ac:dyDescent="0.2">
      <c r="A439" s="247"/>
      <c r="B439" s="273"/>
      <c r="C439" s="276"/>
      <c r="D439" s="258" t="str">
        <f t="shared" si="28"/>
        <v/>
      </c>
      <c r="E439" s="275"/>
      <c r="F439" s="276"/>
      <c r="G439" s="278"/>
      <c r="H439" s="278">
        <f t="shared" si="32"/>
        <v>0</v>
      </c>
      <c r="I439" s="278">
        <f t="shared" si="33"/>
        <v>0</v>
      </c>
      <c r="J439" s="37">
        <v>1</v>
      </c>
      <c r="K439" s="38">
        <f t="shared" si="26"/>
        <v>0</v>
      </c>
    </row>
    <row r="440" spans="1:53" s="36" customFormat="1" ht="10.5" customHeight="1" outlineLevel="1" x14ac:dyDescent="0.2">
      <c r="A440" s="247"/>
      <c r="B440" s="273"/>
      <c r="C440" s="276"/>
      <c r="D440" s="258" t="str">
        <f t="shared" si="28"/>
        <v/>
      </c>
      <c r="E440" s="275"/>
      <c r="F440" s="276"/>
      <c r="G440" s="278"/>
      <c r="H440" s="278">
        <f t="shared" si="32"/>
        <v>0</v>
      </c>
      <c r="I440" s="278">
        <f t="shared" si="33"/>
        <v>0</v>
      </c>
      <c r="J440" s="37">
        <v>1</v>
      </c>
      <c r="K440" s="38">
        <f t="shared" si="26"/>
        <v>0</v>
      </c>
    </row>
    <row r="441" spans="1:53" s="36" customFormat="1" ht="10.5" customHeight="1" outlineLevel="1" x14ac:dyDescent="0.2">
      <c r="A441" s="247"/>
      <c r="B441" s="273"/>
      <c r="C441" s="274"/>
      <c r="D441" s="258" t="str">
        <f t="shared" si="28"/>
        <v/>
      </c>
      <c r="E441" s="275"/>
      <c r="F441" s="276"/>
      <c r="G441" s="278"/>
      <c r="H441" s="278">
        <f t="shared" si="32"/>
        <v>0</v>
      </c>
      <c r="I441" s="278">
        <f t="shared" si="33"/>
        <v>0</v>
      </c>
      <c r="J441" s="37">
        <v>1</v>
      </c>
      <c r="K441" s="38">
        <f t="shared" si="26"/>
        <v>0</v>
      </c>
    </row>
    <row r="442" spans="1:53" s="36" customFormat="1" ht="10.5" customHeight="1" outlineLevel="1" x14ac:dyDescent="0.2">
      <c r="A442" s="247"/>
      <c r="B442" s="273"/>
      <c r="C442" s="276"/>
      <c r="D442" s="258" t="str">
        <f t="shared" si="28"/>
        <v/>
      </c>
      <c r="E442" s="275"/>
      <c r="F442" s="276"/>
      <c r="G442" s="278"/>
      <c r="H442" s="278">
        <f t="shared" ref="H442:H455" si="34">SUMIF(G442,"&lt;0",G442)</f>
        <v>0</v>
      </c>
      <c r="I442" s="278">
        <f t="shared" si="33"/>
        <v>0</v>
      </c>
      <c r="J442" s="37">
        <v>1</v>
      </c>
      <c r="K442" s="38">
        <f t="shared" si="26"/>
        <v>0</v>
      </c>
    </row>
    <row r="443" spans="1:53" s="36" customFormat="1" ht="10.5" customHeight="1" outlineLevel="1" x14ac:dyDescent="0.2">
      <c r="A443" s="247"/>
      <c r="B443" s="273"/>
      <c r="C443" s="274"/>
      <c r="D443" s="258" t="str">
        <f t="shared" si="28"/>
        <v/>
      </c>
      <c r="E443" s="275"/>
      <c r="F443" s="276"/>
      <c r="G443" s="278"/>
      <c r="H443" s="278">
        <f t="shared" si="34"/>
        <v>0</v>
      </c>
      <c r="I443" s="278">
        <f t="shared" si="33"/>
        <v>0</v>
      </c>
      <c r="J443" s="37">
        <v>1</v>
      </c>
      <c r="K443" s="38">
        <f t="shared" si="26"/>
        <v>0</v>
      </c>
    </row>
    <row r="444" spans="1:53" s="36" customFormat="1" ht="10.5" customHeight="1" outlineLevel="1" x14ac:dyDescent="0.2">
      <c r="A444" s="247"/>
      <c r="B444" s="273"/>
      <c r="C444" s="274"/>
      <c r="D444" s="258" t="str">
        <f t="shared" si="28"/>
        <v/>
      </c>
      <c r="E444" s="275"/>
      <c r="F444" s="276"/>
      <c r="G444" s="278"/>
      <c r="H444" s="278">
        <f t="shared" si="34"/>
        <v>0</v>
      </c>
      <c r="I444" s="278">
        <f t="shared" si="33"/>
        <v>0</v>
      </c>
      <c r="J444" s="37">
        <v>1</v>
      </c>
      <c r="K444" s="38">
        <f t="shared" si="26"/>
        <v>0</v>
      </c>
    </row>
    <row r="445" spans="1:53" s="36" customFormat="1" ht="10.5" customHeight="1" x14ac:dyDescent="0.2">
      <c r="A445" s="247"/>
      <c r="B445" s="273"/>
      <c r="C445" s="274"/>
      <c r="D445" s="258" t="str">
        <f t="shared" si="28"/>
        <v/>
      </c>
      <c r="E445" s="275"/>
      <c r="F445" s="276"/>
      <c r="G445" s="278"/>
      <c r="H445" s="278">
        <f t="shared" si="34"/>
        <v>0</v>
      </c>
      <c r="I445" s="278">
        <f t="shared" si="33"/>
        <v>0</v>
      </c>
      <c r="J445" s="37">
        <v>1</v>
      </c>
      <c r="K445" s="38">
        <f t="shared" si="26"/>
        <v>0</v>
      </c>
    </row>
    <row r="446" spans="1:53" s="36" customFormat="1" ht="10.5" customHeight="1" outlineLevel="1" x14ac:dyDescent="0.2">
      <c r="A446" s="247"/>
      <c r="B446" s="273"/>
      <c r="C446" s="276"/>
      <c r="D446" s="258" t="str">
        <f t="shared" si="28"/>
        <v/>
      </c>
      <c r="E446" s="275"/>
      <c r="F446" s="276"/>
      <c r="G446" s="294"/>
      <c r="H446" s="278">
        <f t="shared" si="34"/>
        <v>0</v>
      </c>
      <c r="I446" s="278">
        <f t="shared" si="33"/>
        <v>0</v>
      </c>
      <c r="J446" s="37">
        <v>1</v>
      </c>
      <c r="K446" s="38">
        <f t="shared" si="26"/>
        <v>0</v>
      </c>
    </row>
    <row r="447" spans="1:53" s="36" customFormat="1" ht="10.5" customHeight="1" outlineLevel="1" x14ac:dyDescent="0.2">
      <c r="A447" s="247"/>
      <c r="B447" s="273"/>
      <c r="C447" s="274"/>
      <c r="D447" s="258" t="str">
        <f t="shared" si="28"/>
        <v/>
      </c>
      <c r="E447" s="275"/>
      <c r="F447" s="276"/>
      <c r="G447" s="278"/>
      <c r="H447" s="278">
        <f t="shared" si="34"/>
        <v>0</v>
      </c>
      <c r="I447" s="278">
        <f t="shared" si="33"/>
        <v>0</v>
      </c>
      <c r="J447" s="37">
        <v>1</v>
      </c>
      <c r="K447" s="38">
        <f t="shared" si="26"/>
        <v>0</v>
      </c>
    </row>
    <row r="448" spans="1:53" s="36" customFormat="1" ht="10.5" customHeight="1" outlineLevel="1" x14ac:dyDescent="0.2">
      <c r="A448" s="247"/>
      <c r="B448" s="273"/>
      <c r="C448" s="276"/>
      <c r="D448" s="258" t="str">
        <f t="shared" si="28"/>
        <v/>
      </c>
      <c r="E448" s="275"/>
      <c r="F448" s="276"/>
      <c r="G448" s="279"/>
      <c r="H448" s="278">
        <f t="shared" si="34"/>
        <v>0</v>
      </c>
      <c r="I448" s="278">
        <f t="shared" si="33"/>
        <v>0</v>
      </c>
      <c r="J448" s="37">
        <v>1</v>
      </c>
      <c r="K448" s="38">
        <f t="shared" si="26"/>
        <v>0</v>
      </c>
    </row>
    <row r="449" spans="1:11" s="36" customFormat="1" ht="10.5" customHeight="1" outlineLevel="1" x14ac:dyDescent="0.2">
      <c r="A449" s="247"/>
      <c r="B449" s="273"/>
      <c r="C449" s="276"/>
      <c r="D449" s="258" t="str">
        <f t="shared" si="28"/>
        <v/>
      </c>
      <c r="E449" s="275"/>
      <c r="F449" s="276"/>
      <c r="G449" s="278"/>
      <c r="H449" s="278">
        <f t="shared" si="34"/>
        <v>0</v>
      </c>
      <c r="I449" s="278">
        <f t="shared" si="33"/>
        <v>0</v>
      </c>
      <c r="J449" s="37">
        <v>1</v>
      </c>
      <c r="K449" s="38">
        <f t="shared" si="26"/>
        <v>0</v>
      </c>
    </row>
    <row r="450" spans="1:11" s="36" customFormat="1" ht="10.5" customHeight="1" outlineLevel="1" x14ac:dyDescent="0.2">
      <c r="A450" s="247"/>
      <c r="B450" s="273"/>
      <c r="C450" s="274"/>
      <c r="D450" s="258" t="str">
        <f t="shared" si="28"/>
        <v/>
      </c>
      <c r="E450" s="275"/>
      <c r="F450" s="276"/>
      <c r="G450" s="294"/>
      <c r="H450" s="278">
        <f t="shared" si="34"/>
        <v>0</v>
      </c>
      <c r="I450" s="278">
        <f t="shared" si="33"/>
        <v>0</v>
      </c>
      <c r="J450" s="37">
        <v>1</v>
      </c>
      <c r="K450" s="38">
        <f t="shared" si="26"/>
        <v>0</v>
      </c>
    </row>
    <row r="451" spans="1:11" s="36" customFormat="1" ht="10.5" customHeight="1" outlineLevel="1" x14ac:dyDescent="0.2">
      <c r="A451" s="247"/>
      <c r="B451" s="273"/>
      <c r="C451" s="274"/>
      <c r="D451" s="258" t="str">
        <f t="shared" si="28"/>
        <v/>
      </c>
      <c r="E451" s="275"/>
      <c r="F451" s="276"/>
      <c r="G451" s="294"/>
      <c r="H451" s="278">
        <f t="shared" si="34"/>
        <v>0</v>
      </c>
      <c r="I451" s="278">
        <f t="shared" si="33"/>
        <v>0</v>
      </c>
      <c r="J451" s="37">
        <v>1</v>
      </c>
      <c r="K451" s="38">
        <f>G451/J451</f>
        <v>0</v>
      </c>
    </row>
    <row r="452" spans="1:11" s="36" customFormat="1" ht="10.5" customHeight="1" outlineLevel="1" x14ac:dyDescent="0.2">
      <c r="A452" s="247"/>
      <c r="B452" s="273"/>
      <c r="C452" s="276"/>
      <c r="D452" s="258" t="str">
        <f t="shared" si="28"/>
        <v/>
      </c>
      <c r="E452" s="275"/>
      <c r="F452" s="276"/>
      <c r="G452" s="278"/>
      <c r="H452" s="278">
        <f t="shared" si="34"/>
        <v>0</v>
      </c>
      <c r="I452" s="278">
        <f t="shared" si="33"/>
        <v>0</v>
      </c>
      <c r="J452" s="37">
        <v>1</v>
      </c>
      <c r="K452" s="38">
        <f>G452/J452</f>
        <v>0</v>
      </c>
    </row>
    <row r="453" spans="1:11" s="36" customFormat="1" ht="10.5" customHeight="1" outlineLevel="1" x14ac:dyDescent="0.2">
      <c r="A453" s="247"/>
      <c r="B453" s="273"/>
      <c r="C453" s="276"/>
      <c r="D453" s="258" t="str">
        <f t="shared" si="28"/>
        <v/>
      </c>
      <c r="E453" s="275"/>
      <c r="F453" s="276"/>
      <c r="G453" s="278"/>
      <c r="H453" s="278">
        <f t="shared" si="34"/>
        <v>0</v>
      </c>
      <c r="I453" s="278">
        <f>SUMIF(G453,"&gt;0",G453)</f>
        <v>0</v>
      </c>
      <c r="J453" s="37">
        <v>1</v>
      </c>
      <c r="K453" s="38">
        <f>G453/J453</f>
        <v>0</v>
      </c>
    </row>
    <row r="454" spans="1:11" s="36" customFormat="1" ht="10.5" customHeight="1" outlineLevel="1" x14ac:dyDescent="0.2">
      <c r="A454" s="247"/>
      <c r="B454" s="273"/>
      <c r="C454" s="274"/>
      <c r="D454" s="258" t="str">
        <f t="shared" si="28"/>
        <v/>
      </c>
      <c r="E454" s="275"/>
      <c r="F454" s="276"/>
      <c r="G454" s="278"/>
      <c r="H454" s="278">
        <f t="shared" si="34"/>
        <v>0</v>
      </c>
      <c r="I454" s="278">
        <f>SUMIF(G454,"&gt;0",G454)</f>
        <v>0</v>
      </c>
      <c r="J454" s="37">
        <v>1</v>
      </c>
      <c r="K454" s="38">
        <f>G454/J454</f>
        <v>0</v>
      </c>
    </row>
    <row r="455" spans="1:11" s="36" customFormat="1" ht="10.5" customHeight="1" outlineLevel="1" x14ac:dyDescent="0.2">
      <c r="A455" s="247"/>
      <c r="B455" s="273"/>
      <c r="C455" s="276"/>
      <c r="D455" s="258" t="str">
        <f t="shared" si="28"/>
        <v/>
      </c>
      <c r="E455" s="275"/>
      <c r="F455" s="276"/>
      <c r="G455" s="278"/>
      <c r="H455" s="278">
        <f t="shared" si="34"/>
        <v>0</v>
      </c>
      <c r="I455" s="278">
        <f>SUMIF(G455,"&gt;0",G455)</f>
        <v>0</v>
      </c>
      <c r="J455" s="37">
        <v>1</v>
      </c>
      <c r="K455" s="38">
        <f>G455/J455</f>
        <v>0</v>
      </c>
    </row>
    <row r="456" spans="1:11" s="36" customFormat="1" ht="10.5" customHeight="1" outlineLevel="1" x14ac:dyDescent="0.2">
      <c r="A456" s="247"/>
      <c r="B456" s="273"/>
      <c r="C456" s="281"/>
      <c r="D456" s="258" t="str">
        <f t="shared" si="28"/>
        <v/>
      </c>
      <c r="E456" s="275"/>
      <c r="F456" s="276"/>
      <c r="G456" s="278"/>
      <c r="H456" s="278">
        <f t="shared" ref="H456:H500" si="35">SUMIF(G456,"&lt;0",G456)</f>
        <v>0</v>
      </c>
      <c r="I456" s="278">
        <f t="shared" ref="I456:I500" si="36">SUMIF(G456,"&gt;0",G456)</f>
        <v>0</v>
      </c>
      <c r="J456" s="37">
        <v>1</v>
      </c>
      <c r="K456" s="38">
        <f t="shared" ref="K456:K500" si="37">G456/J456</f>
        <v>0</v>
      </c>
    </row>
    <row r="457" spans="1:11" s="36" customFormat="1" ht="10.5" customHeight="1" outlineLevel="1" x14ac:dyDescent="0.2">
      <c r="A457" s="247"/>
      <c r="B457" s="273"/>
      <c r="C457" s="276"/>
      <c r="D457" s="258" t="str">
        <f t="shared" si="28"/>
        <v/>
      </c>
      <c r="E457" s="275"/>
      <c r="F457" s="276"/>
      <c r="G457" s="278"/>
      <c r="H457" s="278">
        <f t="shared" si="35"/>
        <v>0</v>
      </c>
      <c r="I457" s="278">
        <f t="shared" si="36"/>
        <v>0</v>
      </c>
      <c r="J457" s="37">
        <v>1</v>
      </c>
      <c r="K457" s="38">
        <f t="shared" si="37"/>
        <v>0</v>
      </c>
    </row>
    <row r="458" spans="1:11" s="36" customFormat="1" ht="10.5" customHeight="1" outlineLevel="1" x14ac:dyDescent="0.2">
      <c r="A458" s="247"/>
      <c r="B458" s="273"/>
      <c r="C458" s="276"/>
      <c r="D458" s="258" t="str">
        <f t="shared" ref="D458:D497" si="38">IF(ISBLANK(C458),"",VLOOKUP(C458,ACCCODES,2,FALSE))</f>
        <v/>
      </c>
      <c r="E458" s="275"/>
      <c r="F458" s="276"/>
      <c r="G458" s="278"/>
      <c r="H458" s="278">
        <f t="shared" si="35"/>
        <v>0</v>
      </c>
      <c r="I458" s="278">
        <f t="shared" si="36"/>
        <v>0</v>
      </c>
      <c r="J458" s="37">
        <v>1</v>
      </c>
      <c r="K458" s="38">
        <f t="shared" si="37"/>
        <v>0</v>
      </c>
    </row>
    <row r="459" spans="1:11" s="36" customFormat="1" ht="10.5" customHeight="1" outlineLevel="1" x14ac:dyDescent="0.2">
      <c r="A459" s="247"/>
      <c r="B459" s="284"/>
      <c r="C459" s="276"/>
      <c r="D459" s="258" t="str">
        <f t="shared" si="38"/>
        <v/>
      </c>
      <c r="E459" s="275"/>
      <c r="F459" s="276"/>
      <c r="G459" s="278"/>
      <c r="H459" s="278">
        <f t="shared" si="35"/>
        <v>0</v>
      </c>
      <c r="I459" s="278">
        <f t="shared" si="36"/>
        <v>0</v>
      </c>
      <c r="J459" s="37">
        <v>1</v>
      </c>
      <c r="K459" s="38">
        <f t="shared" si="37"/>
        <v>0</v>
      </c>
    </row>
    <row r="460" spans="1:11" s="36" customFormat="1" ht="10.5" customHeight="1" outlineLevel="1" x14ac:dyDescent="0.2">
      <c r="A460" s="247"/>
      <c r="B460" s="273"/>
      <c r="C460" s="274"/>
      <c r="D460" s="258" t="str">
        <f t="shared" si="38"/>
        <v/>
      </c>
      <c r="E460" s="275"/>
      <c r="F460" s="276"/>
      <c r="G460" s="278"/>
      <c r="H460" s="278">
        <f t="shared" si="35"/>
        <v>0</v>
      </c>
      <c r="I460" s="278">
        <f t="shared" si="36"/>
        <v>0</v>
      </c>
      <c r="J460" s="37">
        <v>1</v>
      </c>
      <c r="K460" s="38">
        <f t="shared" si="37"/>
        <v>0</v>
      </c>
    </row>
    <row r="461" spans="1:11" s="36" customFormat="1" ht="10.5" customHeight="1" outlineLevel="1" x14ac:dyDescent="0.2">
      <c r="A461" s="247"/>
      <c r="B461" s="273"/>
      <c r="C461" s="274"/>
      <c r="D461" s="258" t="str">
        <f t="shared" si="38"/>
        <v/>
      </c>
      <c r="E461" s="275"/>
      <c r="F461" s="276"/>
      <c r="G461" s="278"/>
      <c r="H461" s="278">
        <f t="shared" si="35"/>
        <v>0</v>
      </c>
      <c r="I461" s="278">
        <f t="shared" si="36"/>
        <v>0</v>
      </c>
      <c r="J461" s="37">
        <v>1</v>
      </c>
      <c r="K461" s="38">
        <f t="shared" si="37"/>
        <v>0</v>
      </c>
    </row>
    <row r="462" spans="1:11" s="36" customFormat="1" ht="10.5" customHeight="1" outlineLevel="1" x14ac:dyDescent="0.2">
      <c r="A462" s="247"/>
      <c r="B462" s="273"/>
      <c r="C462" s="281"/>
      <c r="D462" s="258" t="str">
        <f t="shared" si="38"/>
        <v/>
      </c>
      <c r="E462" s="275"/>
      <c r="F462" s="276"/>
      <c r="G462" s="278"/>
      <c r="H462" s="278">
        <f t="shared" si="35"/>
        <v>0</v>
      </c>
      <c r="I462" s="278">
        <f t="shared" si="36"/>
        <v>0</v>
      </c>
      <c r="J462" s="37">
        <v>1</v>
      </c>
      <c r="K462" s="38">
        <f t="shared" si="37"/>
        <v>0</v>
      </c>
    </row>
    <row r="463" spans="1:11" s="36" customFormat="1" ht="10.5" customHeight="1" outlineLevel="1" x14ac:dyDescent="0.2">
      <c r="A463" s="247"/>
      <c r="B463" s="273"/>
      <c r="C463" s="276"/>
      <c r="D463" s="258" t="str">
        <f t="shared" si="38"/>
        <v/>
      </c>
      <c r="E463" s="275"/>
      <c r="F463" s="276"/>
      <c r="G463" s="278"/>
      <c r="H463" s="278">
        <f t="shared" si="35"/>
        <v>0</v>
      </c>
      <c r="I463" s="278">
        <f t="shared" si="36"/>
        <v>0</v>
      </c>
      <c r="J463" s="37">
        <v>1</v>
      </c>
      <c r="K463" s="38">
        <f t="shared" si="37"/>
        <v>0</v>
      </c>
    </row>
    <row r="464" spans="1:11" s="36" customFormat="1" ht="10.5" customHeight="1" outlineLevel="1" x14ac:dyDescent="0.2">
      <c r="A464" s="247"/>
      <c r="B464" s="273"/>
      <c r="C464" s="276"/>
      <c r="D464" s="258" t="str">
        <f t="shared" si="38"/>
        <v/>
      </c>
      <c r="E464" s="275"/>
      <c r="F464" s="276"/>
      <c r="G464" s="278"/>
      <c r="H464" s="278">
        <f t="shared" si="35"/>
        <v>0</v>
      </c>
      <c r="I464" s="278">
        <f t="shared" si="36"/>
        <v>0</v>
      </c>
      <c r="J464" s="37">
        <v>1</v>
      </c>
      <c r="K464" s="38">
        <f t="shared" si="37"/>
        <v>0</v>
      </c>
    </row>
    <row r="465" spans="1:11" s="36" customFormat="1" ht="10.5" customHeight="1" outlineLevel="1" x14ac:dyDescent="0.2">
      <c r="A465" s="247"/>
      <c r="B465" s="273"/>
      <c r="C465" s="274"/>
      <c r="D465" s="258" t="str">
        <f t="shared" si="38"/>
        <v/>
      </c>
      <c r="E465" s="275"/>
      <c r="F465" s="276"/>
      <c r="G465" s="278"/>
      <c r="H465" s="278">
        <f t="shared" si="35"/>
        <v>0</v>
      </c>
      <c r="I465" s="278">
        <f t="shared" si="36"/>
        <v>0</v>
      </c>
      <c r="J465" s="37">
        <v>1</v>
      </c>
      <c r="K465" s="38">
        <f t="shared" si="37"/>
        <v>0</v>
      </c>
    </row>
    <row r="466" spans="1:11" s="36" customFormat="1" ht="10.5" customHeight="1" outlineLevel="1" x14ac:dyDescent="0.2">
      <c r="A466" s="247"/>
      <c r="B466" s="273"/>
      <c r="C466" s="276"/>
      <c r="D466" s="258" t="str">
        <f t="shared" si="38"/>
        <v/>
      </c>
      <c r="E466" s="275"/>
      <c r="F466" s="276"/>
      <c r="G466" s="294"/>
      <c r="H466" s="278">
        <f t="shared" si="35"/>
        <v>0</v>
      </c>
      <c r="I466" s="278">
        <f t="shared" si="36"/>
        <v>0</v>
      </c>
      <c r="J466" s="37">
        <v>1</v>
      </c>
      <c r="K466" s="38">
        <f t="shared" si="37"/>
        <v>0</v>
      </c>
    </row>
    <row r="467" spans="1:11" s="36" customFormat="1" ht="10.5" customHeight="1" outlineLevel="1" x14ac:dyDescent="0.2">
      <c r="A467" s="247"/>
      <c r="B467" s="273"/>
      <c r="C467" s="274"/>
      <c r="D467" s="258" t="str">
        <f t="shared" si="38"/>
        <v/>
      </c>
      <c r="E467" s="275"/>
      <c r="F467" s="276"/>
      <c r="G467" s="278"/>
      <c r="H467" s="278">
        <f t="shared" si="35"/>
        <v>0</v>
      </c>
      <c r="I467" s="278">
        <f t="shared" si="36"/>
        <v>0</v>
      </c>
      <c r="J467" s="37">
        <v>1</v>
      </c>
      <c r="K467" s="38">
        <f t="shared" si="37"/>
        <v>0</v>
      </c>
    </row>
    <row r="468" spans="1:11" s="36" customFormat="1" ht="10.5" customHeight="1" outlineLevel="1" x14ac:dyDescent="0.2">
      <c r="A468" s="247"/>
      <c r="B468" s="273"/>
      <c r="C468" s="276"/>
      <c r="D468" s="258" t="str">
        <f t="shared" si="38"/>
        <v/>
      </c>
      <c r="E468" s="275"/>
      <c r="F468" s="276"/>
      <c r="G468" s="278"/>
      <c r="H468" s="278">
        <f t="shared" si="35"/>
        <v>0</v>
      </c>
      <c r="I468" s="278">
        <f t="shared" si="36"/>
        <v>0</v>
      </c>
      <c r="J468" s="37">
        <v>1</v>
      </c>
      <c r="K468" s="38">
        <f t="shared" si="37"/>
        <v>0</v>
      </c>
    </row>
    <row r="469" spans="1:11" s="36" customFormat="1" ht="10.5" customHeight="1" outlineLevel="1" x14ac:dyDescent="0.2">
      <c r="A469" s="247"/>
      <c r="B469" s="273"/>
      <c r="C469" s="274"/>
      <c r="D469" s="258" t="str">
        <f t="shared" si="38"/>
        <v/>
      </c>
      <c r="E469" s="275"/>
      <c r="F469" s="276"/>
      <c r="G469" s="278"/>
      <c r="H469" s="278">
        <f t="shared" si="35"/>
        <v>0</v>
      </c>
      <c r="I469" s="278">
        <f t="shared" si="36"/>
        <v>0</v>
      </c>
      <c r="J469" s="37">
        <v>1</v>
      </c>
      <c r="K469" s="38">
        <f t="shared" si="37"/>
        <v>0</v>
      </c>
    </row>
    <row r="470" spans="1:11" s="36" customFormat="1" ht="10.5" customHeight="1" outlineLevel="1" x14ac:dyDescent="0.2">
      <c r="A470" s="247"/>
      <c r="B470" s="273"/>
      <c r="C470" s="274"/>
      <c r="D470" s="258" t="str">
        <f t="shared" si="38"/>
        <v/>
      </c>
      <c r="E470" s="275"/>
      <c r="F470" s="276"/>
      <c r="G470" s="278"/>
      <c r="H470" s="278">
        <f t="shared" si="35"/>
        <v>0</v>
      </c>
      <c r="I470" s="278">
        <f t="shared" si="36"/>
        <v>0</v>
      </c>
      <c r="J470" s="37">
        <v>1</v>
      </c>
      <c r="K470" s="38">
        <f t="shared" si="37"/>
        <v>0</v>
      </c>
    </row>
    <row r="471" spans="1:11" s="36" customFormat="1" ht="10.5" customHeight="1" outlineLevel="1" x14ac:dyDescent="0.2">
      <c r="A471" s="247"/>
      <c r="B471" s="273"/>
      <c r="C471" s="274"/>
      <c r="D471" s="258" t="str">
        <f t="shared" si="38"/>
        <v/>
      </c>
      <c r="E471" s="275"/>
      <c r="F471" s="276"/>
      <c r="G471" s="278"/>
      <c r="H471" s="278">
        <f t="shared" si="35"/>
        <v>0</v>
      </c>
      <c r="I471" s="278">
        <f t="shared" si="36"/>
        <v>0</v>
      </c>
      <c r="J471" s="37">
        <v>1</v>
      </c>
      <c r="K471" s="38">
        <f t="shared" si="37"/>
        <v>0</v>
      </c>
    </row>
    <row r="472" spans="1:11" s="36" customFormat="1" ht="10.5" customHeight="1" outlineLevel="1" x14ac:dyDescent="0.2">
      <c r="A472" s="247"/>
      <c r="B472" s="273"/>
      <c r="C472" s="274"/>
      <c r="D472" s="258" t="str">
        <f t="shared" si="38"/>
        <v/>
      </c>
      <c r="E472" s="275"/>
      <c r="F472" s="276"/>
      <c r="G472" s="278"/>
      <c r="H472" s="278">
        <f t="shared" si="35"/>
        <v>0</v>
      </c>
      <c r="I472" s="278">
        <f t="shared" si="36"/>
        <v>0</v>
      </c>
      <c r="J472" s="37">
        <v>1</v>
      </c>
      <c r="K472" s="38">
        <f t="shared" si="37"/>
        <v>0</v>
      </c>
    </row>
    <row r="473" spans="1:11" s="36" customFormat="1" ht="10.5" customHeight="1" outlineLevel="1" x14ac:dyDescent="0.2">
      <c r="A473" s="247"/>
      <c r="B473" s="273"/>
      <c r="C473" s="276"/>
      <c r="D473" s="258" t="str">
        <f t="shared" si="38"/>
        <v/>
      </c>
      <c r="E473" s="275"/>
      <c r="F473" s="276"/>
      <c r="G473" s="278"/>
      <c r="H473" s="278">
        <f t="shared" si="35"/>
        <v>0</v>
      </c>
      <c r="I473" s="278">
        <f t="shared" si="36"/>
        <v>0</v>
      </c>
      <c r="J473" s="37">
        <v>1</v>
      </c>
      <c r="K473" s="38">
        <f t="shared" si="37"/>
        <v>0</v>
      </c>
    </row>
    <row r="474" spans="1:11" s="36" customFormat="1" ht="10.5" customHeight="1" outlineLevel="1" x14ac:dyDescent="0.2">
      <c r="A474" s="247"/>
      <c r="B474" s="273"/>
      <c r="C474" s="276"/>
      <c r="D474" s="258" t="str">
        <f t="shared" si="38"/>
        <v/>
      </c>
      <c r="E474" s="275"/>
      <c r="F474" s="276"/>
      <c r="G474" s="278"/>
      <c r="H474" s="278">
        <f t="shared" si="35"/>
        <v>0</v>
      </c>
      <c r="I474" s="278">
        <f t="shared" si="36"/>
        <v>0</v>
      </c>
      <c r="J474" s="37">
        <v>1</v>
      </c>
      <c r="K474" s="38">
        <f t="shared" si="37"/>
        <v>0</v>
      </c>
    </row>
    <row r="475" spans="1:11" s="36" customFormat="1" ht="10.5" customHeight="1" outlineLevel="1" x14ac:dyDescent="0.2">
      <c r="A475" s="247"/>
      <c r="B475" s="273"/>
      <c r="C475" s="276"/>
      <c r="D475" s="258" t="str">
        <f t="shared" si="38"/>
        <v/>
      </c>
      <c r="E475" s="275"/>
      <c r="F475" s="276"/>
      <c r="G475" s="294"/>
      <c r="H475" s="278">
        <f t="shared" si="35"/>
        <v>0</v>
      </c>
      <c r="I475" s="278">
        <f t="shared" si="36"/>
        <v>0</v>
      </c>
      <c r="J475" s="37">
        <v>1</v>
      </c>
      <c r="K475" s="38">
        <f t="shared" si="37"/>
        <v>0</v>
      </c>
    </row>
    <row r="476" spans="1:11" s="36" customFormat="1" ht="10.5" customHeight="1" outlineLevel="1" x14ac:dyDescent="0.2">
      <c r="A476" s="247"/>
      <c r="B476" s="273"/>
      <c r="C476" s="276"/>
      <c r="D476" s="258" t="str">
        <f t="shared" si="38"/>
        <v/>
      </c>
      <c r="E476" s="275"/>
      <c r="F476" s="276"/>
      <c r="G476" s="278"/>
      <c r="H476" s="278">
        <f t="shared" si="35"/>
        <v>0</v>
      </c>
      <c r="I476" s="278">
        <f t="shared" si="36"/>
        <v>0</v>
      </c>
      <c r="J476" s="37">
        <v>1</v>
      </c>
      <c r="K476" s="38">
        <f t="shared" si="37"/>
        <v>0</v>
      </c>
    </row>
    <row r="477" spans="1:11" s="36" customFormat="1" ht="10.5" customHeight="1" outlineLevel="1" x14ac:dyDescent="0.2">
      <c r="A477" s="247"/>
      <c r="B477" s="273"/>
      <c r="C477" s="274"/>
      <c r="D477" s="258" t="str">
        <f t="shared" si="38"/>
        <v/>
      </c>
      <c r="E477" s="275"/>
      <c r="F477" s="276"/>
      <c r="G477" s="294"/>
      <c r="H477" s="278">
        <f t="shared" si="35"/>
        <v>0</v>
      </c>
      <c r="I477" s="278">
        <f t="shared" si="36"/>
        <v>0</v>
      </c>
      <c r="J477" s="37">
        <v>1</v>
      </c>
      <c r="K477" s="38">
        <f t="shared" si="37"/>
        <v>0</v>
      </c>
    </row>
    <row r="478" spans="1:11" s="36" customFormat="1" ht="10.5" customHeight="1" outlineLevel="1" x14ac:dyDescent="0.2">
      <c r="A478" s="247"/>
      <c r="B478" s="273"/>
      <c r="C478" s="274"/>
      <c r="D478" s="258" t="str">
        <f t="shared" si="38"/>
        <v/>
      </c>
      <c r="E478" s="275"/>
      <c r="F478" s="276"/>
      <c r="G478" s="294"/>
      <c r="H478" s="278">
        <f t="shared" si="35"/>
        <v>0</v>
      </c>
      <c r="I478" s="278">
        <f t="shared" si="36"/>
        <v>0</v>
      </c>
      <c r="J478" s="37">
        <v>1</v>
      </c>
      <c r="K478" s="38">
        <f t="shared" si="37"/>
        <v>0</v>
      </c>
    </row>
    <row r="479" spans="1:11" s="36" customFormat="1" ht="10.5" customHeight="1" outlineLevel="1" x14ac:dyDescent="0.2">
      <c r="A479" s="247"/>
      <c r="B479" s="273"/>
      <c r="C479" s="274"/>
      <c r="D479" s="258" t="str">
        <f t="shared" si="38"/>
        <v/>
      </c>
      <c r="E479" s="275"/>
      <c r="F479" s="276"/>
      <c r="G479" s="278"/>
      <c r="H479" s="278">
        <f t="shared" si="35"/>
        <v>0</v>
      </c>
      <c r="I479" s="278">
        <f t="shared" si="36"/>
        <v>0</v>
      </c>
      <c r="J479" s="37">
        <v>1</v>
      </c>
      <c r="K479" s="38">
        <f t="shared" si="37"/>
        <v>0</v>
      </c>
    </row>
    <row r="480" spans="1:11" s="36" customFormat="1" ht="10.5" customHeight="1" outlineLevel="1" x14ac:dyDescent="0.2">
      <c r="A480" s="247"/>
      <c r="B480" s="273"/>
      <c r="C480" s="276"/>
      <c r="D480" s="258" t="str">
        <f t="shared" si="38"/>
        <v/>
      </c>
      <c r="E480" s="275"/>
      <c r="F480" s="276"/>
      <c r="G480" s="278"/>
      <c r="H480" s="278">
        <f t="shared" si="35"/>
        <v>0</v>
      </c>
      <c r="I480" s="278">
        <f t="shared" si="36"/>
        <v>0</v>
      </c>
      <c r="J480" s="37">
        <v>1</v>
      </c>
      <c r="K480" s="38">
        <f t="shared" si="37"/>
        <v>0</v>
      </c>
    </row>
    <row r="481" spans="1:11" s="36" customFormat="1" ht="10.5" customHeight="1" outlineLevel="1" x14ac:dyDescent="0.2">
      <c r="A481" s="247"/>
      <c r="B481" s="273"/>
      <c r="C481" s="276"/>
      <c r="D481" s="258" t="str">
        <f t="shared" si="38"/>
        <v/>
      </c>
      <c r="E481" s="275"/>
      <c r="F481" s="276"/>
      <c r="G481" s="278"/>
      <c r="H481" s="278">
        <f t="shared" si="35"/>
        <v>0</v>
      </c>
      <c r="I481" s="278">
        <f t="shared" si="36"/>
        <v>0</v>
      </c>
      <c r="J481" s="37">
        <v>1</v>
      </c>
      <c r="K481" s="38">
        <f t="shared" si="37"/>
        <v>0</v>
      </c>
    </row>
    <row r="482" spans="1:11" s="36" customFormat="1" ht="10.5" customHeight="1" outlineLevel="1" x14ac:dyDescent="0.2">
      <c r="A482" s="247"/>
      <c r="B482" s="273"/>
      <c r="C482" s="274"/>
      <c r="D482" s="258" t="str">
        <f t="shared" si="38"/>
        <v/>
      </c>
      <c r="E482" s="275"/>
      <c r="F482" s="276"/>
      <c r="G482" s="278"/>
      <c r="H482" s="278">
        <f t="shared" si="35"/>
        <v>0</v>
      </c>
      <c r="I482" s="278">
        <f t="shared" si="36"/>
        <v>0</v>
      </c>
      <c r="J482" s="37">
        <v>1</v>
      </c>
      <c r="K482" s="38">
        <f t="shared" si="37"/>
        <v>0</v>
      </c>
    </row>
    <row r="483" spans="1:11" s="36" customFormat="1" ht="10.5" customHeight="1" outlineLevel="1" x14ac:dyDescent="0.2">
      <c r="A483" s="247"/>
      <c r="B483" s="273"/>
      <c r="C483" s="281"/>
      <c r="D483" s="258" t="str">
        <f t="shared" si="38"/>
        <v/>
      </c>
      <c r="E483" s="275"/>
      <c r="F483" s="276"/>
      <c r="G483" s="278"/>
      <c r="H483" s="278">
        <f t="shared" si="35"/>
        <v>0</v>
      </c>
      <c r="I483" s="278">
        <f t="shared" si="36"/>
        <v>0</v>
      </c>
      <c r="J483" s="37">
        <v>1</v>
      </c>
      <c r="K483" s="38">
        <f t="shared" si="37"/>
        <v>0</v>
      </c>
    </row>
    <row r="484" spans="1:11" s="36" customFormat="1" ht="10.5" customHeight="1" outlineLevel="1" x14ac:dyDescent="0.2">
      <c r="A484" s="247"/>
      <c r="B484" s="273"/>
      <c r="C484" s="276"/>
      <c r="D484" s="258" t="str">
        <f t="shared" si="38"/>
        <v/>
      </c>
      <c r="E484" s="275"/>
      <c r="F484" s="276"/>
      <c r="G484" s="278"/>
      <c r="H484" s="278">
        <f t="shared" si="35"/>
        <v>0</v>
      </c>
      <c r="I484" s="278">
        <f t="shared" si="36"/>
        <v>0</v>
      </c>
      <c r="J484" s="37">
        <v>1</v>
      </c>
      <c r="K484" s="38">
        <f t="shared" si="37"/>
        <v>0</v>
      </c>
    </row>
    <row r="485" spans="1:11" s="36" customFormat="1" ht="10.5" customHeight="1" outlineLevel="1" x14ac:dyDescent="0.2">
      <c r="A485" s="247"/>
      <c r="B485" s="273"/>
      <c r="C485" s="276"/>
      <c r="D485" s="258" t="str">
        <f t="shared" si="38"/>
        <v/>
      </c>
      <c r="E485" s="275"/>
      <c r="F485" s="276"/>
      <c r="G485" s="278"/>
      <c r="H485" s="278">
        <f t="shared" si="35"/>
        <v>0</v>
      </c>
      <c r="I485" s="278">
        <f t="shared" si="36"/>
        <v>0</v>
      </c>
      <c r="J485" s="37">
        <v>1</v>
      </c>
      <c r="K485" s="38">
        <f t="shared" si="37"/>
        <v>0</v>
      </c>
    </row>
    <row r="486" spans="1:11" s="36" customFormat="1" ht="10.5" customHeight="1" outlineLevel="1" x14ac:dyDescent="0.2">
      <c r="A486" s="247"/>
      <c r="B486" s="273"/>
      <c r="C486" s="274"/>
      <c r="D486" s="258" t="str">
        <f t="shared" si="38"/>
        <v/>
      </c>
      <c r="E486" s="275"/>
      <c r="F486" s="276"/>
      <c r="G486" s="278"/>
      <c r="H486" s="278">
        <f t="shared" si="35"/>
        <v>0</v>
      </c>
      <c r="I486" s="278">
        <f t="shared" si="36"/>
        <v>0</v>
      </c>
      <c r="J486" s="37">
        <v>1</v>
      </c>
      <c r="K486" s="38">
        <f t="shared" si="37"/>
        <v>0</v>
      </c>
    </row>
    <row r="487" spans="1:11" s="36" customFormat="1" ht="10.5" customHeight="1" outlineLevel="1" x14ac:dyDescent="0.2">
      <c r="A487" s="247"/>
      <c r="B487" s="273"/>
      <c r="C487" s="276"/>
      <c r="D487" s="258" t="str">
        <f t="shared" si="38"/>
        <v/>
      </c>
      <c r="E487" s="275"/>
      <c r="F487" s="276"/>
      <c r="G487" s="278"/>
      <c r="H487" s="278">
        <f t="shared" si="35"/>
        <v>0</v>
      </c>
      <c r="I487" s="278">
        <f t="shared" si="36"/>
        <v>0</v>
      </c>
      <c r="J487" s="37">
        <v>1</v>
      </c>
      <c r="K487" s="38">
        <f t="shared" si="37"/>
        <v>0</v>
      </c>
    </row>
    <row r="488" spans="1:11" s="36" customFormat="1" ht="10.5" customHeight="1" outlineLevel="1" x14ac:dyDescent="0.2">
      <c r="A488" s="247"/>
      <c r="B488" s="273"/>
      <c r="C488" s="274"/>
      <c r="D488" s="258" t="str">
        <f t="shared" si="38"/>
        <v/>
      </c>
      <c r="E488" s="275"/>
      <c r="F488" s="276"/>
      <c r="G488" s="278"/>
      <c r="H488" s="278">
        <f t="shared" si="35"/>
        <v>0</v>
      </c>
      <c r="I488" s="278">
        <f t="shared" si="36"/>
        <v>0</v>
      </c>
      <c r="J488" s="37">
        <v>1</v>
      </c>
      <c r="K488" s="38">
        <f t="shared" si="37"/>
        <v>0</v>
      </c>
    </row>
    <row r="489" spans="1:11" s="36" customFormat="1" ht="10.5" customHeight="1" outlineLevel="1" x14ac:dyDescent="0.2">
      <c r="A489" s="247"/>
      <c r="B489" s="273"/>
      <c r="C489" s="276"/>
      <c r="D489" s="258" t="str">
        <f t="shared" si="38"/>
        <v/>
      </c>
      <c r="E489" s="275"/>
      <c r="F489" s="276"/>
      <c r="G489" s="278"/>
      <c r="H489" s="278">
        <f t="shared" si="35"/>
        <v>0</v>
      </c>
      <c r="I489" s="278">
        <f t="shared" si="36"/>
        <v>0</v>
      </c>
      <c r="J489" s="37">
        <v>1</v>
      </c>
      <c r="K489" s="38">
        <f t="shared" si="37"/>
        <v>0</v>
      </c>
    </row>
    <row r="490" spans="1:11" s="36" customFormat="1" ht="10.5" customHeight="1" outlineLevel="1" x14ac:dyDescent="0.2">
      <c r="A490" s="247"/>
      <c r="B490" s="273"/>
      <c r="C490" s="274"/>
      <c r="D490" s="258" t="str">
        <f t="shared" si="38"/>
        <v/>
      </c>
      <c r="E490" s="275"/>
      <c r="F490" s="276"/>
      <c r="G490" s="278"/>
      <c r="H490" s="278">
        <f t="shared" si="35"/>
        <v>0</v>
      </c>
      <c r="I490" s="278">
        <f t="shared" si="36"/>
        <v>0</v>
      </c>
      <c r="J490" s="37">
        <v>1</v>
      </c>
      <c r="K490" s="38">
        <f t="shared" si="37"/>
        <v>0</v>
      </c>
    </row>
    <row r="491" spans="1:11" s="36" customFormat="1" ht="10.5" customHeight="1" outlineLevel="1" x14ac:dyDescent="0.2">
      <c r="A491" s="247"/>
      <c r="B491" s="273"/>
      <c r="C491" s="276"/>
      <c r="D491" s="258" t="str">
        <f t="shared" si="38"/>
        <v/>
      </c>
      <c r="E491" s="275"/>
      <c r="F491" s="276"/>
      <c r="G491" s="278"/>
      <c r="H491" s="278">
        <f t="shared" si="35"/>
        <v>0</v>
      </c>
      <c r="I491" s="278">
        <f t="shared" si="36"/>
        <v>0</v>
      </c>
      <c r="J491" s="37">
        <v>1</v>
      </c>
      <c r="K491" s="38">
        <f t="shared" si="37"/>
        <v>0</v>
      </c>
    </row>
    <row r="492" spans="1:11" s="36" customFormat="1" ht="10.5" customHeight="1" outlineLevel="1" x14ac:dyDescent="0.2">
      <c r="A492" s="247"/>
      <c r="B492" s="273"/>
      <c r="C492" s="276"/>
      <c r="D492" s="258" t="str">
        <f t="shared" si="38"/>
        <v/>
      </c>
      <c r="E492" s="275"/>
      <c r="F492" s="276"/>
      <c r="G492" s="278"/>
      <c r="H492" s="278">
        <f t="shared" si="35"/>
        <v>0</v>
      </c>
      <c r="I492" s="278">
        <f t="shared" si="36"/>
        <v>0</v>
      </c>
      <c r="J492" s="37">
        <v>1</v>
      </c>
      <c r="K492" s="38">
        <f t="shared" si="37"/>
        <v>0</v>
      </c>
    </row>
    <row r="493" spans="1:11" s="36" customFormat="1" ht="10.5" customHeight="1" outlineLevel="1" x14ac:dyDescent="0.2">
      <c r="A493" s="247"/>
      <c r="B493" s="273"/>
      <c r="C493" s="274"/>
      <c r="D493" s="258" t="str">
        <f t="shared" si="38"/>
        <v/>
      </c>
      <c r="E493" s="275"/>
      <c r="F493" s="276"/>
      <c r="G493" s="278"/>
      <c r="H493" s="278">
        <f t="shared" si="35"/>
        <v>0</v>
      </c>
      <c r="I493" s="278">
        <f t="shared" si="36"/>
        <v>0</v>
      </c>
      <c r="J493" s="37">
        <v>1</v>
      </c>
      <c r="K493" s="38">
        <f t="shared" si="37"/>
        <v>0</v>
      </c>
    </row>
    <row r="494" spans="1:11" s="36" customFormat="1" ht="10.5" customHeight="1" outlineLevel="1" x14ac:dyDescent="0.2">
      <c r="A494" s="247"/>
      <c r="B494" s="273"/>
      <c r="C494" s="276"/>
      <c r="D494" s="258" t="str">
        <f t="shared" si="38"/>
        <v/>
      </c>
      <c r="E494" s="275"/>
      <c r="F494" s="276"/>
      <c r="G494" s="278"/>
      <c r="H494" s="278">
        <f t="shared" si="35"/>
        <v>0</v>
      </c>
      <c r="I494" s="278">
        <f t="shared" si="36"/>
        <v>0</v>
      </c>
      <c r="J494" s="37">
        <v>1</v>
      </c>
      <c r="K494" s="38">
        <f t="shared" si="37"/>
        <v>0</v>
      </c>
    </row>
    <row r="495" spans="1:11" s="36" customFormat="1" ht="10.5" customHeight="1" outlineLevel="1" x14ac:dyDescent="0.2">
      <c r="A495" s="247"/>
      <c r="B495" s="273"/>
      <c r="C495" s="274"/>
      <c r="D495" s="258" t="str">
        <f t="shared" si="38"/>
        <v/>
      </c>
      <c r="E495" s="275"/>
      <c r="F495" s="276"/>
      <c r="G495" s="278"/>
      <c r="H495" s="278">
        <f t="shared" si="35"/>
        <v>0</v>
      </c>
      <c r="I495" s="278">
        <f t="shared" si="36"/>
        <v>0</v>
      </c>
      <c r="J495" s="37">
        <v>1</v>
      </c>
      <c r="K495" s="38">
        <f t="shared" si="37"/>
        <v>0</v>
      </c>
    </row>
    <row r="496" spans="1:11" s="36" customFormat="1" ht="10.5" customHeight="1" outlineLevel="1" x14ac:dyDescent="0.2">
      <c r="A496" s="247"/>
      <c r="B496" s="280"/>
      <c r="C496" s="281"/>
      <c r="D496" s="258" t="str">
        <f t="shared" si="38"/>
        <v/>
      </c>
      <c r="E496" s="275"/>
      <c r="F496" s="276"/>
      <c r="G496" s="278"/>
      <c r="H496" s="278">
        <f t="shared" si="35"/>
        <v>0</v>
      </c>
      <c r="I496" s="278">
        <f t="shared" si="36"/>
        <v>0</v>
      </c>
      <c r="J496" s="37">
        <v>1</v>
      </c>
      <c r="K496" s="38">
        <f t="shared" si="37"/>
        <v>0</v>
      </c>
    </row>
    <row r="497" spans="1:11" s="36" customFormat="1" ht="10.5" customHeight="1" outlineLevel="1" x14ac:dyDescent="0.2">
      <c r="A497" s="247"/>
      <c r="B497" s="273"/>
      <c r="C497" s="276"/>
      <c r="D497" s="258" t="str">
        <f t="shared" si="38"/>
        <v/>
      </c>
      <c r="E497" s="275"/>
      <c r="F497" s="276"/>
      <c r="G497" s="278"/>
      <c r="H497" s="278">
        <f t="shared" si="35"/>
        <v>0</v>
      </c>
      <c r="I497" s="278">
        <f t="shared" si="36"/>
        <v>0</v>
      </c>
      <c r="J497" s="37">
        <v>1</v>
      </c>
      <c r="K497" s="38">
        <f t="shared" si="37"/>
        <v>0</v>
      </c>
    </row>
    <row r="498" spans="1:11" s="36" customFormat="1" ht="10.5" customHeight="1" outlineLevel="1" x14ac:dyDescent="0.2">
      <c r="A498" s="247"/>
      <c r="B498" s="273"/>
      <c r="C498" s="274"/>
      <c r="D498" s="258" t="str">
        <f>IF(ISBLANK(C498),"",VLOOKUP(C498,ACCCODES,2,FALSE))</f>
        <v/>
      </c>
      <c r="E498" s="275"/>
      <c r="F498" s="276"/>
      <c r="G498" s="278"/>
      <c r="H498" s="278">
        <f t="shared" si="35"/>
        <v>0</v>
      </c>
      <c r="I498" s="278">
        <f t="shared" si="36"/>
        <v>0</v>
      </c>
      <c r="J498" s="37">
        <v>1</v>
      </c>
      <c r="K498" s="38">
        <f t="shared" si="37"/>
        <v>0</v>
      </c>
    </row>
    <row r="499" spans="1:11" s="36" customFormat="1" ht="10.5" customHeight="1" outlineLevel="1" x14ac:dyDescent="0.2">
      <c r="A499" s="247"/>
      <c r="B499" s="273"/>
      <c r="C499" s="274"/>
      <c r="D499" s="258" t="str">
        <f>IF(ISBLANK(C499),"",VLOOKUP(C499,ACCCODES,2,FALSE))</f>
        <v/>
      </c>
      <c r="E499" s="275"/>
      <c r="F499" s="276"/>
      <c r="G499" s="278"/>
      <c r="H499" s="278">
        <f t="shared" si="35"/>
        <v>0</v>
      </c>
      <c r="I499" s="278">
        <f t="shared" si="36"/>
        <v>0</v>
      </c>
      <c r="J499" s="37">
        <v>1</v>
      </c>
      <c r="K499" s="38">
        <f t="shared" si="37"/>
        <v>0</v>
      </c>
    </row>
    <row r="500" spans="1:11" s="36" customFormat="1" ht="10.5" customHeight="1" outlineLevel="1" x14ac:dyDescent="0.2">
      <c r="A500" s="247"/>
      <c r="B500" s="273"/>
      <c r="C500" s="274"/>
      <c r="D500" s="258" t="str">
        <f>IF(ISBLANK(C500),"",VLOOKUP(C500,ACCCODES,2,FALSE))</f>
        <v/>
      </c>
      <c r="E500" s="275"/>
      <c r="F500" s="276"/>
      <c r="G500" s="278"/>
      <c r="H500" s="278">
        <f t="shared" si="35"/>
        <v>0</v>
      </c>
      <c r="I500" s="278">
        <f t="shared" si="36"/>
        <v>0</v>
      </c>
      <c r="J500" s="37">
        <v>1</v>
      </c>
      <c r="K500" s="38">
        <f t="shared" si="37"/>
        <v>0</v>
      </c>
    </row>
    <row r="501" spans="1:11" s="36" customFormat="1" ht="8.1" customHeight="1" outlineLevel="1" x14ac:dyDescent="0.2">
      <c r="A501" s="248"/>
      <c r="B501" s="273"/>
      <c r="C501" s="276"/>
      <c r="D501" s="258" t="str">
        <f>IF(ISBLANK(C501),"",VLOOKUP(C501,ACCCODES,2,FALSE))</f>
        <v/>
      </c>
      <c r="E501" s="275"/>
      <c r="F501" s="276"/>
      <c r="G501" s="278"/>
      <c r="H501" s="278">
        <f>SUMIF(G501,"&lt;0",G501)</f>
        <v>0</v>
      </c>
      <c r="I501" s="278">
        <f>SUMIF(G501,"&gt;0",G501)</f>
        <v>0</v>
      </c>
      <c r="J501" s="37">
        <v>1</v>
      </c>
      <c r="K501" s="38">
        <f>G501/J501</f>
        <v>0</v>
      </c>
    </row>
    <row r="502" spans="1:11" s="36" customFormat="1" ht="11.25" customHeight="1" x14ac:dyDescent="0.2">
      <c r="A502" s="254"/>
      <c r="B502" s="140" t="s">
        <v>62</v>
      </c>
      <c r="C502" s="255"/>
      <c r="D502" s="67"/>
      <c r="E502" s="91"/>
      <c r="F502" s="22"/>
      <c r="G502" s="102"/>
      <c r="H502" s="68">
        <f>SUMIF(G$10:G$501,"&lt;0",G$10:G$501)</f>
        <v>0</v>
      </c>
      <c r="I502" s="102"/>
      <c r="J502" s="37"/>
      <c r="K502" s="69"/>
    </row>
    <row r="503" spans="1:11" s="36" customFormat="1" ht="8.1" customHeight="1" x14ac:dyDescent="0.2">
      <c r="A503" s="146"/>
      <c r="B503" s="7"/>
      <c r="C503" s="35"/>
      <c r="D503" s="5" t="str">
        <f t="shared" ref="D503:D513" si="39">IF(ISBLANK(C502),"",VLOOKUP(C502,naccodes,2,FALSE))</f>
        <v/>
      </c>
      <c r="E503" s="92"/>
      <c r="F503" s="30"/>
      <c r="H503" s="70"/>
      <c r="J503" s="37"/>
      <c r="K503" s="6"/>
    </row>
    <row r="504" spans="1:11" s="36" customFormat="1" ht="8.1" customHeight="1" x14ac:dyDescent="0.2">
      <c r="A504" s="146"/>
      <c r="B504" s="141"/>
      <c r="C504" s="35"/>
      <c r="D504" s="72" t="str">
        <f t="shared" si="39"/>
        <v/>
      </c>
      <c r="E504" s="93"/>
      <c r="F504" s="71"/>
      <c r="H504" s="73"/>
      <c r="J504" s="37"/>
      <c r="K504" s="6"/>
    </row>
    <row r="505" spans="1:11" s="36" customFormat="1" ht="11.25" customHeight="1" x14ac:dyDescent="0.2">
      <c r="A505" s="146"/>
      <c r="B505" s="140" t="s">
        <v>38</v>
      </c>
      <c r="C505" s="35"/>
      <c r="D505" s="67" t="str">
        <f t="shared" si="39"/>
        <v/>
      </c>
      <c r="E505" s="91"/>
      <c r="F505" s="22"/>
      <c r="H505" s="68">
        <f>SUMIF(G$10:G$501,"&gt;0",G$10:G$501)</f>
        <v>0</v>
      </c>
      <c r="J505" s="37"/>
      <c r="K505" s="74">
        <f>H505-J505</f>
        <v>0</v>
      </c>
    </row>
    <row r="506" spans="1:11" s="36" customFormat="1" ht="8.25" customHeight="1" x14ac:dyDescent="0.2">
      <c r="A506" s="146"/>
      <c r="B506" s="7"/>
      <c r="C506" s="35"/>
      <c r="D506" s="5" t="str">
        <f t="shared" si="39"/>
        <v/>
      </c>
      <c r="E506" s="92"/>
      <c r="F506" s="30"/>
      <c r="H506" s="70"/>
      <c r="J506" s="37"/>
      <c r="K506" s="75"/>
    </row>
    <row r="507" spans="1:11" s="36" customFormat="1" ht="8.1" customHeight="1" x14ac:dyDescent="0.2">
      <c r="A507" s="146"/>
      <c r="B507" s="141"/>
      <c r="C507" s="35"/>
      <c r="D507" s="72" t="str">
        <f t="shared" si="39"/>
        <v/>
      </c>
      <c r="E507" s="93"/>
      <c r="F507" s="76"/>
      <c r="H507" s="77"/>
      <c r="J507" s="37"/>
      <c r="K507" s="6"/>
    </row>
    <row r="508" spans="1:11" s="36" customFormat="1" ht="11.25" customHeight="1" x14ac:dyDescent="0.2">
      <c r="A508" s="146"/>
      <c r="B508" s="140" t="s">
        <v>39</v>
      </c>
      <c r="C508" s="35"/>
      <c r="D508" s="67" t="str">
        <f t="shared" si="39"/>
        <v/>
      </c>
      <c r="E508" s="91"/>
      <c r="F508" s="78"/>
      <c r="H508" s="68">
        <f>H505+H502</f>
        <v>0</v>
      </c>
      <c r="J508" s="37"/>
      <c r="K508" s="6"/>
    </row>
    <row r="509" spans="1:11" s="36" customFormat="1" ht="8.1" customHeight="1" x14ac:dyDescent="0.2">
      <c r="A509" s="146"/>
      <c r="B509" s="7"/>
      <c r="C509" s="35"/>
      <c r="D509" s="5" t="str">
        <f t="shared" si="39"/>
        <v/>
      </c>
      <c r="E509" s="92"/>
      <c r="F509" s="75"/>
      <c r="H509" s="79"/>
      <c r="J509" s="37"/>
      <c r="K509" s="6"/>
    </row>
    <row r="510" spans="1:11" s="36" customFormat="1" ht="8.1" customHeight="1" x14ac:dyDescent="0.2">
      <c r="A510" s="146"/>
      <c r="B510" s="141"/>
      <c r="C510" s="35"/>
      <c r="D510" s="72" t="str">
        <f t="shared" si="39"/>
        <v/>
      </c>
      <c r="E510" s="94"/>
      <c r="F510" s="80"/>
      <c r="H510" s="77"/>
      <c r="J510" s="37"/>
      <c r="K510" s="81"/>
    </row>
    <row r="511" spans="1:11" s="36" customFormat="1" ht="11.25" customHeight="1" x14ac:dyDescent="0.2">
      <c r="A511" s="146"/>
      <c r="B511" s="140" t="s">
        <v>40</v>
      </c>
      <c r="C511" s="82"/>
      <c r="D511" s="67" t="str">
        <f t="shared" si="39"/>
        <v/>
      </c>
      <c r="E511" s="91"/>
      <c r="F511" s="78"/>
      <c r="H511" s="83">
        <f>H508+H4</f>
        <v>0</v>
      </c>
      <c r="J511" s="30"/>
      <c r="K511" s="84"/>
    </row>
    <row r="512" spans="1:11" s="39" customFormat="1" ht="9" customHeight="1" x14ac:dyDescent="0.2">
      <c r="A512" s="142"/>
      <c r="B512" s="44"/>
      <c r="C512" s="3"/>
      <c r="D512" s="41" t="str">
        <f t="shared" si="39"/>
        <v/>
      </c>
      <c r="E512" s="92"/>
      <c r="F512" s="42"/>
      <c r="G512" s="45"/>
      <c r="H512" s="126"/>
      <c r="J512" s="47"/>
      <c r="K512" s="4"/>
    </row>
    <row r="513" spans="1:12" s="36" customFormat="1" ht="11.25" customHeight="1" x14ac:dyDescent="0.2">
      <c r="A513" s="142"/>
      <c r="B513" s="40"/>
      <c r="C513" s="3"/>
      <c r="D513" s="5" t="str">
        <f t="shared" si="39"/>
        <v/>
      </c>
      <c r="E513" s="87"/>
      <c r="F513" s="48"/>
      <c r="G513" s="43"/>
      <c r="H513" s="46"/>
      <c r="J513" s="3"/>
      <c r="K513" s="4"/>
    </row>
    <row r="514" spans="1:12" x14ac:dyDescent="0.2">
      <c r="A514" s="147" t="s">
        <v>24</v>
      </c>
      <c r="B514" s="104"/>
      <c r="C514" s="105"/>
      <c r="D514" s="106"/>
      <c r="E514" s="107"/>
      <c r="F514" s="108"/>
      <c r="G514" s="109"/>
      <c r="H514" s="110"/>
      <c r="I514" s="111"/>
      <c r="J514" s="105"/>
      <c r="K514" s="112"/>
      <c r="L514" s="113"/>
    </row>
    <row r="516" spans="1:12" x14ac:dyDescent="0.2">
      <c r="B516" s="40"/>
      <c r="C516" s="49"/>
      <c r="D516" s="5"/>
      <c r="E516" s="88"/>
      <c r="F516" s="50"/>
      <c r="G516" s="51"/>
      <c r="H516" s="114"/>
      <c r="I516" s="114"/>
      <c r="J516" s="49"/>
      <c r="K516" s="4"/>
    </row>
    <row r="517" spans="1:12" x14ac:dyDescent="0.2">
      <c r="B517" s="40"/>
      <c r="C517" s="3"/>
      <c r="D517" s="4"/>
      <c r="E517" s="87"/>
      <c r="F517" s="48"/>
      <c r="G517" s="52"/>
      <c r="J517" s="3"/>
      <c r="K517" s="4"/>
    </row>
    <row r="518" spans="1:12" x14ac:dyDescent="0.2">
      <c r="B518" s="40"/>
      <c r="C518" s="3"/>
      <c r="D518" s="5"/>
      <c r="E518" s="87"/>
      <c r="F518" s="48"/>
      <c r="G518" s="53"/>
      <c r="H518" s="114"/>
      <c r="J518" s="3"/>
      <c r="K518" s="4"/>
    </row>
    <row r="519" spans="1:12" x14ac:dyDescent="0.2">
      <c r="D519" s="41"/>
      <c r="E519" s="95"/>
      <c r="G519" s="15"/>
      <c r="J519" s="15"/>
    </row>
    <row r="520" spans="1:12" x14ac:dyDescent="0.2">
      <c r="B520" s="54"/>
      <c r="D520" s="55"/>
      <c r="E520" s="95"/>
      <c r="G520" s="15"/>
      <c r="H520" s="114"/>
    </row>
    <row r="521" spans="1:12" x14ac:dyDescent="0.2">
      <c r="D521" s="56"/>
      <c r="E521" s="95"/>
      <c r="G521" s="15"/>
    </row>
    <row r="522" spans="1:12" x14ac:dyDescent="0.2">
      <c r="D522" s="55"/>
      <c r="E522" s="95"/>
    </row>
    <row r="523" spans="1:12" x14ac:dyDescent="0.2">
      <c r="D523" s="55"/>
      <c r="G523" s="15"/>
    </row>
    <row r="524" spans="1:12" x14ac:dyDescent="0.2">
      <c r="D524" s="55"/>
      <c r="G524" s="15"/>
    </row>
    <row r="525" spans="1:12" x14ac:dyDescent="0.2">
      <c r="D525" s="55"/>
      <c r="G525" s="15"/>
    </row>
    <row r="526" spans="1:12" x14ac:dyDescent="0.2">
      <c r="D526" s="55"/>
      <c r="G526" s="15"/>
    </row>
    <row r="527" spans="1:12" x14ac:dyDescent="0.2">
      <c r="B527" s="54"/>
      <c r="D527" s="55"/>
      <c r="F527" s="57"/>
      <c r="G527" s="15"/>
    </row>
    <row r="528" spans="1:12" x14ac:dyDescent="0.2">
      <c r="D528" s="56"/>
      <c r="F528" s="57"/>
      <c r="G528" s="15"/>
    </row>
    <row r="529" spans="1:7" x14ac:dyDescent="0.2">
      <c r="D529" s="56"/>
      <c r="F529" s="57"/>
      <c r="G529" s="15"/>
    </row>
    <row r="530" spans="1:7" x14ac:dyDescent="0.2">
      <c r="A530" s="148"/>
      <c r="D530" s="56"/>
      <c r="F530" s="57"/>
      <c r="G530" s="15"/>
    </row>
    <row r="531" spans="1:7" x14ac:dyDescent="0.2">
      <c r="A531" s="149"/>
      <c r="D531" s="56"/>
      <c r="F531" s="57"/>
      <c r="G531" s="15"/>
    </row>
    <row r="532" spans="1:7" x14ac:dyDescent="0.2">
      <c r="A532" s="149"/>
      <c r="D532" s="56"/>
      <c r="F532" s="57"/>
      <c r="G532" s="15"/>
    </row>
    <row r="533" spans="1:7" x14ac:dyDescent="0.2">
      <c r="A533" s="149"/>
      <c r="D533" s="55"/>
      <c r="F533" s="57"/>
      <c r="G533" s="15"/>
    </row>
    <row r="534" spans="1:7" x14ac:dyDescent="0.2">
      <c r="A534" s="149"/>
      <c r="D534" s="55"/>
      <c r="F534" s="57"/>
      <c r="G534" s="15"/>
    </row>
    <row r="535" spans="1:7" x14ac:dyDescent="0.2">
      <c r="A535" s="149"/>
      <c r="B535" s="58"/>
      <c r="C535" s="59"/>
      <c r="D535" s="55"/>
      <c r="E535" s="95"/>
      <c r="F535" s="57"/>
      <c r="G535" s="60"/>
    </row>
    <row r="536" spans="1:7" x14ac:dyDescent="0.2">
      <c r="A536" s="149"/>
      <c r="B536" s="58"/>
      <c r="C536" s="59"/>
      <c r="D536" s="55"/>
      <c r="E536" s="95"/>
      <c r="F536" s="61"/>
      <c r="G536" s="62"/>
    </row>
    <row r="537" spans="1:7" x14ac:dyDescent="0.2">
      <c r="A537" s="149"/>
      <c r="B537" s="58"/>
      <c r="C537" s="59"/>
      <c r="D537" s="55"/>
      <c r="E537" s="95"/>
      <c r="F537" s="57"/>
      <c r="G537" s="60"/>
    </row>
    <row r="538" spans="1:7" x14ac:dyDescent="0.2">
      <c r="A538" s="149"/>
      <c r="B538" s="58"/>
      <c r="C538" s="59"/>
      <c r="D538" s="55"/>
      <c r="E538" s="95"/>
      <c r="F538" s="57"/>
      <c r="G538" s="60"/>
    </row>
    <row r="539" spans="1:7" x14ac:dyDescent="0.2">
      <c r="A539" s="149"/>
      <c r="B539" s="58"/>
      <c r="C539" s="59"/>
      <c r="D539" s="55"/>
      <c r="E539" s="95"/>
      <c r="F539" s="57"/>
      <c r="G539" s="60"/>
    </row>
    <row r="540" spans="1:7" x14ac:dyDescent="0.2">
      <c r="A540" s="149"/>
      <c r="B540" s="58"/>
      <c r="C540" s="59"/>
      <c r="D540" s="55"/>
      <c r="E540" s="95"/>
      <c r="F540" s="57"/>
      <c r="G540" s="60"/>
    </row>
    <row r="541" spans="1:7" x14ac:dyDescent="0.2">
      <c r="A541" s="149"/>
      <c r="B541" s="58"/>
      <c r="C541" s="59"/>
      <c r="D541" s="55"/>
      <c r="E541" s="95"/>
      <c r="F541" s="57"/>
      <c r="G541" s="63"/>
    </row>
    <row r="542" spans="1:7" x14ac:dyDescent="0.2">
      <c r="A542" s="149"/>
      <c r="B542" s="58"/>
      <c r="C542" s="59"/>
      <c r="D542" s="55"/>
      <c r="E542" s="95"/>
      <c r="F542" s="57"/>
      <c r="G542" s="60"/>
    </row>
    <row r="543" spans="1:7" x14ac:dyDescent="0.2">
      <c r="A543" s="149"/>
      <c r="B543" s="64"/>
      <c r="C543" s="59"/>
      <c r="D543" s="55"/>
      <c r="E543" s="95"/>
      <c r="F543" s="57"/>
      <c r="G543" s="65"/>
    </row>
    <row r="544" spans="1:7" x14ac:dyDescent="0.2">
      <c r="A544" s="149"/>
      <c r="C544" s="59"/>
      <c r="D544" s="55"/>
      <c r="E544" s="95"/>
      <c r="F544" s="61"/>
      <c r="G544" s="60"/>
    </row>
    <row r="545" spans="1:5" x14ac:dyDescent="0.2">
      <c r="A545" s="149"/>
      <c r="B545" s="58"/>
      <c r="C545" s="59"/>
      <c r="D545" s="55"/>
      <c r="E545" s="95"/>
    </row>
    <row r="546" spans="1:5" x14ac:dyDescent="0.2">
      <c r="A546" s="149"/>
      <c r="B546" s="58"/>
      <c r="C546" s="59"/>
      <c r="D546" s="55"/>
      <c r="E546" s="96"/>
    </row>
    <row r="547" spans="1:5" x14ac:dyDescent="0.2">
      <c r="A547" s="149"/>
      <c r="B547" s="58"/>
      <c r="C547" s="59"/>
      <c r="D547" s="55"/>
      <c r="E547" s="95"/>
    </row>
    <row r="548" spans="1:5" x14ac:dyDescent="0.2">
      <c r="A548" s="149"/>
      <c r="B548" s="58"/>
      <c r="C548" s="59"/>
      <c r="D548" s="55"/>
      <c r="E548" s="97"/>
    </row>
    <row r="549" spans="1:5" x14ac:dyDescent="0.2">
      <c r="B549" s="58"/>
      <c r="C549" s="59"/>
      <c r="D549" s="55"/>
      <c r="E549" s="89"/>
    </row>
    <row r="550" spans="1:5" x14ac:dyDescent="0.2">
      <c r="B550" s="58"/>
      <c r="D550" s="55"/>
    </row>
    <row r="551" spans="1:5" x14ac:dyDescent="0.2">
      <c r="D551" s="55"/>
    </row>
    <row r="552" spans="1:5" x14ac:dyDescent="0.2">
      <c r="D552" s="55"/>
    </row>
    <row r="553" spans="1:5" x14ac:dyDescent="0.2">
      <c r="D553" s="55"/>
    </row>
    <row r="554" spans="1:5" x14ac:dyDescent="0.2">
      <c r="D554" s="55"/>
    </row>
    <row r="555" spans="1:5" x14ac:dyDescent="0.2">
      <c r="D555" s="55"/>
    </row>
    <row r="556" spans="1:5" x14ac:dyDescent="0.2">
      <c r="D556" s="55"/>
    </row>
    <row r="557" spans="1:5" x14ac:dyDescent="0.2">
      <c r="D557" s="55"/>
    </row>
    <row r="558" spans="1:5" x14ac:dyDescent="0.2">
      <c r="D558" s="55"/>
    </row>
    <row r="559" spans="1:5" x14ac:dyDescent="0.2">
      <c r="D559" s="55"/>
    </row>
    <row r="560" spans="1:5" x14ac:dyDescent="0.2">
      <c r="D560" s="55"/>
    </row>
    <row r="561" spans="1:11" x14ac:dyDescent="0.2">
      <c r="D561" s="55"/>
    </row>
    <row r="562" spans="1:11" x14ac:dyDescent="0.2">
      <c r="D562" s="55"/>
    </row>
    <row r="563" spans="1:11" x14ac:dyDescent="0.2">
      <c r="D563" s="55"/>
    </row>
    <row r="564" spans="1:11" x14ac:dyDescent="0.2">
      <c r="D564" s="55"/>
    </row>
    <row r="573" spans="1:11" s="36" customFormat="1" ht="11.25" customHeight="1" x14ac:dyDescent="0.2">
      <c r="A573" s="142"/>
      <c r="B573" s="13"/>
      <c r="C573" s="14"/>
      <c r="D573" s="2"/>
      <c r="E573" s="21"/>
      <c r="F573" s="15"/>
      <c r="G573" s="16"/>
      <c r="H573" s="2"/>
      <c r="I573" s="2"/>
      <c r="J573" s="14"/>
      <c r="K573" s="2"/>
    </row>
    <row r="574" spans="1:11" x14ac:dyDescent="0.2">
      <c r="A574" s="146"/>
      <c r="B574" s="140" t="s">
        <v>62</v>
      </c>
      <c r="C574" s="35"/>
      <c r="D574" s="67"/>
      <c r="E574" s="91"/>
      <c r="F574" s="22"/>
      <c r="G574" s="102"/>
      <c r="H574" s="68">
        <f>SUMIF(G$10:G$502,"&lt;0",G$10:G$502)</f>
        <v>0</v>
      </c>
      <c r="I574" s="102"/>
      <c r="J574" s="37"/>
      <c r="K574" s="69">
        <f>H574+9014000</f>
        <v>9014000</v>
      </c>
    </row>
    <row r="575" spans="1:11" x14ac:dyDescent="0.2">
      <c r="A575" s="146"/>
      <c r="B575" s="7"/>
      <c r="C575" s="35"/>
      <c r="D575" s="5" t="str">
        <f t="shared" ref="D575:D585" si="40">IF(ISBLANK(C574),"",VLOOKUP(C574,naccodes,2,FALSE))</f>
        <v/>
      </c>
      <c r="E575" s="92"/>
      <c r="F575" s="30"/>
      <c r="G575" s="36"/>
      <c r="H575" s="70"/>
      <c r="I575" s="36"/>
      <c r="J575" s="37"/>
      <c r="K575" s="6"/>
    </row>
    <row r="576" spans="1:11" x14ac:dyDescent="0.2">
      <c r="A576" s="146"/>
      <c r="B576" s="141"/>
      <c r="C576" s="35"/>
      <c r="D576" s="72" t="str">
        <f t="shared" si="40"/>
        <v/>
      </c>
      <c r="E576" s="93"/>
      <c r="F576" s="71"/>
      <c r="G576" s="36"/>
      <c r="H576" s="73"/>
      <c r="I576" s="36"/>
      <c r="J576" s="37"/>
      <c r="K576" s="6"/>
    </row>
    <row r="577" spans="1:11" x14ac:dyDescent="0.2">
      <c r="A577" s="146"/>
      <c r="B577" s="140" t="s">
        <v>38</v>
      </c>
      <c r="C577" s="35"/>
      <c r="D577" s="67" t="str">
        <f t="shared" si="40"/>
        <v/>
      </c>
      <c r="E577" s="91"/>
      <c r="F577" s="22"/>
      <c r="G577" s="36"/>
      <c r="H577" s="68">
        <f>SUMIF(G$10:G$502,"&gt;0",G$10:G$502)</f>
        <v>0</v>
      </c>
      <c r="I577" s="36"/>
      <c r="J577" s="37"/>
      <c r="K577" s="74">
        <f>H577-J577</f>
        <v>0</v>
      </c>
    </row>
    <row r="578" spans="1:11" x14ac:dyDescent="0.2">
      <c r="A578" s="146"/>
      <c r="B578" s="7"/>
      <c r="C578" s="35"/>
      <c r="D578" s="5" t="str">
        <f t="shared" si="40"/>
        <v/>
      </c>
      <c r="E578" s="92"/>
      <c r="F578" s="30"/>
      <c r="G578" s="36"/>
      <c r="H578" s="70"/>
      <c r="I578" s="36"/>
      <c r="J578" s="37"/>
      <c r="K578" s="75"/>
    </row>
    <row r="579" spans="1:11" x14ac:dyDescent="0.2">
      <c r="A579" s="146"/>
      <c r="B579" s="141"/>
      <c r="C579" s="35"/>
      <c r="D579" s="72" t="str">
        <f t="shared" si="40"/>
        <v/>
      </c>
      <c r="E579" s="93"/>
      <c r="F579" s="76"/>
      <c r="G579" s="36"/>
      <c r="H579" s="77"/>
      <c r="I579" s="36"/>
      <c r="J579" s="37"/>
      <c r="K579" s="6"/>
    </row>
    <row r="580" spans="1:11" x14ac:dyDescent="0.2">
      <c r="A580" s="146"/>
      <c r="B580" s="140" t="s">
        <v>39</v>
      </c>
      <c r="C580" s="35"/>
      <c r="D580" s="67" t="str">
        <f t="shared" si="40"/>
        <v/>
      </c>
      <c r="E580" s="91"/>
      <c r="F580" s="78"/>
      <c r="G580" s="36"/>
      <c r="H580" s="68">
        <f>H577+H574</f>
        <v>0</v>
      </c>
      <c r="I580" s="36"/>
      <c r="J580" s="37"/>
      <c r="K580" s="6"/>
    </row>
    <row r="581" spans="1:11" x14ac:dyDescent="0.2">
      <c r="A581" s="146"/>
      <c r="B581" s="7"/>
      <c r="C581" s="35"/>
      <c r="D581" s="5" t="str">
        <f t="shared" si="40"/>
        <v/>
      </c>
      <c r="E581" s="92"/>
      <c r="F581" s="75"/>
      <c r="G581" s="36"/>
      <c r="H581" s="79"/>
      <c r="I581" s="36"/>
      <c r="J581" s="37"/>
      <c r="K581" s="6"/>
    </row>
    <row r="582" spans="1:11" x14ac:dyDescent="0.2">
      <c r="A582" s="146"/>
      <c r="B582" s="141"/>
      <c r="C582" s="35"/>
      <c r="D582" s="72" t="str">
        <f t="shared" si="40"/>
        <v/>
      </c>
      <c r="E582" s="94"/>
      <c r="F582" s="80"/>
      <c r="G582" s="36"/>
      <c r="H582" s="77"/>
      <c r="I582" s="36"/>
      <c r="J582" s="37"/>
      <c r="K582" s="81" t="e">
        <f>H583/J583</f>
        <v>#DIV/0!</v>
      </c>
    </row>
    <row r="583" spans="1:11" x14ac:dyDescent="0.2">
      <c r="A583" s="146"/>
      <c r="B583" s="140" t="s">
        <v>40</v>
      </c>
      <c r="C583" s="82"/>
      <c r="D583" s="67" t="str">
        <f t="shared" si="40"/>
        <v/>
      </c>
      <c r="E583" s="91"/>
      <c r="F583" s="78"/>
      <c r="G583" s="36"/>
      <c r="H583" s="83">
        <f>H580+H70</f>
        <v>0</v>
      </c>
      <c r="I583" s="36"/>
      <c r="J583" s="30"/>
      <c r="K583" s="84" t="s">
        <v>0</v>
      </c>
    </row>
    <row r="584" spans="1:11" x14ac:dyDescent="0.2">
      <c r="B584" s="44"/>
      <c r="C584" s="3"/>
      <c r="D584" s="41" t="str">
        <f t="shared" si="40"/>
        <v/>
      </c>
      <c r="E584" s="92"/>
      <c r="F584" s="42"/>
      <c r="G584" s="45"/>
      <c r="H584" s="126"/>
      <c r="I584" s="39"/>
      <c r="J584" s="47"/>
      <c r="K584" s="4"/>
    </row>
    <row r="585" spans="1:11" x14ac:dyDescent="0.2">
      <c r="B585" s="40"/>
      <c r="C585" s="3"/>
      <c r="D585" s="5" t="str">
        <f t="shared" si="40"/>
        <v/>
      </c>
      <c r="E585" s="87"/>
      <c r="F585" s="48"/>
      <c r="G585" s="43"/>
      <c r="H585" s="46"/>
      <c r="I585" s="36"/>
      <c r="J585" s="3"/>
      <c r="K585" s="4"/>
    </row>
    <row r="586" spans="1:11" x14ac:dyDescent="0.2">
      <c r="A586" s="147" t="s">
        <v>24</v>
      </c>
      <c r="B586" s="104"/>
      <c r="C586" s="129"/>
      <c r="D586" s="130"/>
      <c r="E586" s="107"/>
      <c r="F586" s="131"/>
      <c r="G586" s="109"/>
      <c r="H586" s="110"/>
      <c r="I586" s="132"/>
      <c r="J586" s="129"/>
      <c r="K586" s="133">
        <f>SUBTOTAL(103,K76:K585)</f>
        <v>431</v>
      </c>
    </row>
  </sheetData>
  <autoFilter ref="A9:I514"/>
  <phoneticPr fontId="8" type="noConversion"/>
  <printOptions horizontalCentered="1"/>
  <pageMargins left="0.28999999999999998" right="0.22" top="0.23622047244094491" bottom="0.23622047244094491" header="0.15748031496062992" footer="0.19685039370078741"/>
  <pageSetup paperSize="9" scale="80" fitToHeight="8" orientation="portrait" verticalDpi="300" r:id="rId1"/>
  <headerFooter alignWithMargins="0"/>
  <rowBreaks count="3" manualBreakCount="3">
    <brk id="90" max="8" man="1"/>
    <brk id="187" max="8" man="1"/>
    <brk id="398" max="8" man="1"/>
  </rowBreaks>
  <cellWatches>
    <cellWatch r="C9"/>
  </cellWatch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13ED56"/>
  </sheetPr>
  <dimension ref="A1:Q137"/>
  <sheetViews>
    <sheetView zoomScale="85" zoomScaleNormal="85" workbookViewId="0">
      <selection activeCell="F26" sqref="F26"/>
    </sheetView>
  </sheetViews>
  <sheetFormatPr defaultColWidth="9.140625" defaultRowHeight="15.75" x14ac:dyDescent="0.25"/>
  <cols>
    <col min="1" max="1" width="5.85546875" style="336" customWidth="1"/>
    <col min="2" max="2" width="45.42578125" style="175" customWidth="1"/>
    <col min="3" max="3" width="12.28515625" style="150" customWidth="1"/>
    <col min="4" max="4" width="2.140625" style="150" customWidth="1"/>
    <col min="5" max="5" width="10" style="315" customWidth="1"/>
    <col min="6" max="6" width="54.140625" style="150" customWidth="1"/>
    <col min="7" max="7" width="16" style="150" customWidth="1"/>
    <col min="8" max="8" width="17.42578125" style="7" customWidth="1"/>
    <col min="9" max="9" width="15.7109375" style="182" customWidth="1"/>
    <col min="10" max="10" width="37.28515625" style="2" customWidth="1"/>
    <col min="11" max="11" width="20" style="2" hidden="1" customWidth="1"/>
    <col min="12" max="12" width="30" style="2" hidden="1" customWidth="1"/>
    <col min="13" max="13" width="56.140625" style="2" hidden="1" customWidth="1"/>
    <col min="14" max="14" width="15.42578125" style="2" hidden="1" customWidth="1"/>
    <col min="15" max="15" width="0" style="2" hidden="1" customWidth="1"/>
    <col min="16" max="16" width="37.140625" style="2" hidden="1" customWidth="1"/>
    <col min="17" max="17" width="18.5703125" style="2" hidden="1" customWidth="1"/>
    <col min="18" max="21" width="0" style="2" hidden="1" customWidth="1"/>
    <col min="22" max="16384" width="9.140625" style="2"/>
  </cols>
  <sheetData>
    <row r="1" spans="1:14" s="4" customFormat="1" ht="24" customHeight="1" x14ac:dyDescent="0.25">
      <c r="A1" s="374" t="s">
        <v>884</v>
      </c>
      <c r="B1" s="375"/>
      <c r="C1" s="376"/>
      <c r="D1" s="171"/>
      <c r="E1" s="314"/>
      <c r="F1" s="170"/>
      <c r="G1" s="172"/>
      <c r="H1" s="7"/>
      <c r="I1" s="182"/>
    </row>
    <row r="2" spans="1:14" s="4" customFormat="1" x14ac:dyDescent="0.25">
      <c r="A2" s="335"/>
      <c r="B2" s="173" t="s">
        <v>30</v>
      </c>
      <c r="C2" s="172"/>
      <c r="D2" s="174"/>
      <c r="E2" s="180"/>
      <c r="F2" s="172"/>
      <c r="G2" s="172"/>
      <c r="H2" s="7"/>
      <c r="I2" s="182"/>
    </row>
    <row r="3" spans="1:14" ht="16.5" thickBot="1" x14ac:dyDescent="0.3"/>
    <row r="4" spans="1:14" s="4" customFormat="1" ht="12" customHeight="1" x14ac:dyDescent="0.25">
      <c r="A4" s="377" t="s">
        <v>883</v>
      </c>
      <c r="B4" s="378"/>
      <c r="C4" s="379"/>
      <c r="D4" s="172"/>
      <c r="E4" s="380" t="s">
        <v>28</v>
      </c>
      <c r="F4" s="381"/>
      <c r="G4" s="382"/>
      <c r="H4" s="7"/>
      <c r="I4" s="182"/>
    </row>
    <row r="5" spans="1:14" s="10" customFormat="1" ht="12" customHeight="1" x14ac:dyDescent="0.25">
      <c r="A5" s="330" t="s">
        <v>887</v>
      </c>
      <c r="B5" s="176" t="s">
        <v>3</v>
      </c>
      <c r="C5" s="177" t="s">
        <v>41</v>
      </c>
      <c r="D5" s="150"/>
      <c r="E5" s="330" t="s">
        <v>887</v>
      </c>
      <c r="F5" s="328" t="s">
        <v>3</v>
      </c>
      <c r="G5" s="184" t="s">
        <v>41</v>
      </c>
      <c r="H5" s="8"/>
      <c r="I5" s="182"/>
      <c r="M5" s="116" t="s">
        <v>55</v>
      </c>
      <c r="N5" s="115">
        <v>100000</v>
      </c>
    </row>
    <row r="6" spans="1:14" s="299" customFormat="1" ht="15.75" customHeight="1" x14ac:dyDescent="0.3">
      <c r="A6" s="322">
        <v>4022</v>
      </c>
      <c r="B6" s="322" t="s">
        <v>48</v>
      </c>
      <c r="C6" s="321">
        <f t="shared" ref="C6:C15" si="0">SUMIF(TransCodes,A6,TransUSD)+SUMIF(TransCodes,A6,TransUSDEq)</f>
        <v>0</v>
      </c>
      <c r="D6" s="150"/>
      <c r="E6" s="330">
        <v>5110</v>
      </c>
      <c r="F6" s="322" t="s">
        <v>865</v>
      </c>
      <c r="G6" s="178">
        <f t="shared" ref="G6:G26" si="1">SUMIF(TransCodes,E6,TransUSD)+SUMIF(TransCodes,E6,TransUSDEq)</f>
        <v>0</v>
      </c>
      <c r="H6" s="297"/>
      <c r="I6" s="298"/>
      <c r="K6" s="300">
        <v>6850</v>
      </c>
      <c r="L6" s="301" t="s">
        <v>18</v>
      </c>
      <c r="M6" s="302" t="s">
        <v>56</v>
      </c>
      <c r="N6" s="303">
        <v>48800</v>
      </c>
    </row>
    <row r="7" spans="1:14" s="299" customFormat="1" ht="15.75" customHeight="1" x14ac:dyDescent="0.3">
      <c r="A7" s="322">
        <v>4024</v>
      </c>
      <c r="B7" s="322" t="s">
        <v>881</v>
      </c>
      <c r="C7" s="321">
        <f t="shared" si="0"/>
        <v>0</v>
      </c>
      <c r="D7" s="150"/>
      <c r="E7" s="330">
        <v>4030</v>
      </c>
      <c r="F7" s="323" t="s">
        <v>116</v>
      </c>
      <c r="G7" s="178">
        <f t="shared" si="1"/>
        <v>0</v>
      </c>
      <c r="H7" s="297"/>
      <c r="I7" s="298"/>
      <c r="K7" s="300"/>
      <c r="L7" s="297"/>
      <c r="M7" s="302"/>
      <c r="N7" s="303"/>
    </row>
    <row r="8" spans="1:14" s="299" customFormat="1" ht="15.75" customHeight="1" x14ac:dyDescent="0.3">
      <c r="A8" s="322">
        <v>5010</v>
      </c>
      <c r="B8" s="322" t="s">
        <v>14</v>
      </c>
      <c r="C8" s="321">
        <f t="shared" si="0"/>
        <v>0</v>
      </c>
      <c r="D8" s="150"/>
      <c r="E8" s="331">
        <v>6810</v>
      </c>
      <c r="F8" s="322" t="s">
        <v>867</v>
      </c>
      <c r="G8" s="178">
        <f t="shared" si="1"/>
        <v>0</v>
      </c>
      <c r="H8" s="304"/>
      <c r="I8" s="305"/>
      <c r="K8" s="300">
        <v>6413</v>
      </c>
      <c r="L8" s="306" t="s">
        <v>91</v>
      </c>
      <c r="M8" s="302" t="s">
        <v>55</v>
      </c>
      <c r="N8" s="303">
        <v>300000</v>
      </c>
    </row>
    <row r="9" spans="1:14" s="299" customFormat="1" ht="15.75" customHeight="1" x14ac:dyDescent="0.3">
      <c r="A9" s="322">
        <v>8510</v>
      </c>
      <c r="B9" s="329" t="s">
        <v>885</v>
      </c>
      <c r="C9" s="321">
        <f t="shared" si="0"/>
        <v>0</v>
      </c>
      <c r="D9" s="150"/>
      <c r="E9" s="331">
        <v>6811</v>
      </c>
      <c r="F9" s="322" t="s">
        <v>868</v>
      </c>
      <c r="G9" s="178">
        <f t="shared" si="1"/>
        <v>0</v>
      </c>
      <c r="H9" s="304"/>
      <c r="I9" s="305"/>
      <c r="K9" s="300"/>
      <c r="L9" s="306"/>
      <c r="M9" s="302"/>
      <c r="N9" s="303"/>
    </row>
    <row r="10" spans="1:14" s="299" customFormat="1" ht="15.75" customHeight="1" x14ac:dyDescent="0.3">
      <c r="A10" s="322">
        <v>9010</v>
      </c>
      <c r="B10" s="322" t="s">
        <v>64</v>
      </c>
      <c r="C10" s="321">
        <f t="shared" si="0"/>
        <v>0</v>
      </c>
      <c r="D10" s="150"/>
      <c r="E10" s="331">
        <v>6410</v>
      </c>
      <c r="F10" s="324" t="s">
        <v>866</v>
      </c>
      <c r="G10" s="178">
        <f t="shared" si="1"/>
        <v>0</v>
      </c>
      <c r="H10" s="307"/>
      <c r="I10" s="308"/>
      <c r="K10" s="300">
        <v>6890</v>
      </c>
      <c r="L10" s="301" t="s">
        <v>20</v>
      </c>
      <c r="M10" s="302" t="s">
        <v>57</v>
      </c>
      <c r="N10" s="303">
        <v>100000</v>
      </c>
    </row>
    <row r="11" spans="1:14" s="299" customFormat="1" ht="15.75" customHeight="1" x14ac:dyDescent="0.3">
      <c r="A11" s="322">
        <v>9020</v>
      </c>
      <c r="B11" s="322" t="s">
        <v>45</v>
      </c>
      <c r="C11" s="321">
        <f t="shared" si="0"/>
        <v>0</v>
      </c>
      <c r="D11" s="150"/>
      <c r="E11" s="330">
        <v>6411</v>
      </c>
      <c r="F11" s="324" t="s">
        <v>871</v>
      </c>
      <c r="G11" s="178">
        <f t="shared" si="1"/>
        <v>0</v>
      </c>
      <c r="H11" s="307"/>
      <c r="I11" s="308"/>
      <c r="K11" s="309"/>
      <c r="L11" s="297"/>
      <c r="M11" s="302"/>
      <c r="N11" s="303"/>
    </row>
    <row r="12" spans="1:14" s="299" customFormat="1" ht="15.75" customHeight="1" x14ac:dyDescent="0.3">
      <c r="A12" s="322">
        <v>9030</v>
      </c>
      <c r="B12" s="322" t="s">
        <v>47</v>
      </c>
      <c r="C12" s="321">
        <f t="shared" si="0"/>
        <v>0</v>
      </c>
      <c r="D12" s="150"/>
      <c r="E12" s="332">
        <v>6414</v>
      </c>
      <c r="F12" s="324" t="s">
        <v>872</v>
      </c>
      <c r="G12" s="178">
        <f t="shared" si="1"/>
        <v>0</v>
      </c>
      <c r="H12" s="307"/>
      <c r="I12" s="308"/>
      <c r="K12" s="309"/>
      <c r="L12" s="297"/>
      <c r="M12" s="302"/>
      <c r="N12" s="303"/>
    </row>
    <row r="13" spans="1:14" s="299" customFormat="1" ht="15.75" customHeight="1" x14ac:dyDescent="0.3">
      <c r="A13" s="322">
        <v>9031</v>
      </c>
      <c r="B13" s="322" t="s">
        <v>98</v>
      </c>
      <c r="C13" s="321">
        <f t="shared" si="0"/>
        <v>0</v>
      </c>
      <c r="D13" s="150"/>
      <c r="E13" s="331">
        <v>6419</v>
      </c>
      <c r="F13" s="325" t="s">
        <v>121</v>
      </c>
      <c r="G13" s="179">
        <f t="shared" si="1"/>
        <v>0</v>
      </c>
      <c r="H13" s="307"/>
      <c r="I13" s="308"/>
      <c r="K13" s="309"/>
      <c r="L13" s="297"/>
      <c r="M13" s="302"/>
      <c r="N13" s="303"/>
    </row>
    <row r="14" spans="1:14" s="299" customFormat="1" ht="15.75" customHeight="1" x14ac:dyDescent="0.3">
      <c r="A14" s="322"/>
      <c r="B14" s="185"/>
      <c r="C14" s="321">
        <f t="shared" si="0"/>
        <v>0</v>
      </c>
      <c r="D14" s="150"/>
      <c r="E14" s="331">
        <v>6510</v>
      </c>
      <c r="F14" s="322" t="s">
        <v>869</v>
      </c>
      <c r="G14" s="178">
        <f t="shared" si="1"/>
        <v>0</v>
      </c>
      <c r="H14" s="307"/>
      <c r="I14" s="308"/>
      <c r="K14" s="309"/>
      <c r="L14" s="297"/>
      <c r="M14" s="302"/>
      <c r="N14" s="303"/>
    </row>
    <row r="15" spans="1:14" s="299" customFormat="1" ht="15.75" customHeight="1" x14ac:dyDescent="0.3">
      <c r="A15" s="322"/>
      <c r="B15" s="185"/>
      <c r="C15" s="321">
        <f t="shared" si="0"/>
        <v>0</v>
      </c>
      <c r="D15" s="150"/>
      <c r="E15" s="331">
        <v>6530</v>
      </c>
      <c r="F15" s="324" t="s">
        <v>870</v>
      </c>
      <c r="G15" s="178">
        <f t="shared" si="1"/>
        <v>0</v>
      </c>
      <c r="H15" s="307"/>
      <c r="I15" s="308"/>
      <c r="M15" s="302" t="s">
        <v>65</v>
      </c>
      <c r="N15" s="303">
        <v>150000</v>
      </c>
    </row>
    <row r="16" spans="1:14" s="299" customFormat="1" ht="15.75" customHeight="1" thickBot="1" x14ac:dyDescent="0.35">
      <c r="A16" s="339" t="s">
        <v>29</v>
      </c>
      <c r="B16" s="340"/>
      <c r="C16" s="316">
        <f>SUM(C6:C15)</f>
        <v>0</v>
      </c>
      <c r="D16" s="150"/>
      <c r="E16" s="330">
        <v>6535</v>
      </c>
      <c r="F16" s="323" t="s">
        <v>879</v>
      </c>
      <c r="G16" s="178">
        <f t="shared" si="1"/>
        <v>0</v>
      </c>
      <c r="H16" s="307"/>
      <c r="I16" s="308"/>
      <c r="M16" s="302"/>
      <c r="N16" s="303"/>
    </row>
    <row r="17" spans="1:14" s="299" customFormat="1" ht="15.75" customHeight="1" x14ac:dyDescent="0.25">
      <c r="A17" s="337"/>
      <c r="B17" s="172"/>
      <c r="C17" s="186"/>
      <c r="D17" s="150"/>
      <c r="E17" s="330">
        <v>6710</v>
      </c>
      <c r="F17" s="324" t="s">
        <v>875</v>
      </c>
      <c r="G17" s="178">
        <f t="shared" si="1"/>
        <v>0</v>
      </c>
      <c r="H17" s="307"/>
      <c r="I17" s="308"/>
      <c r="M17" s="302"/>
      <c r="N17" s="303"/>
    </row>
    <row r="18" spans="1:14" s="299" customFormat="1" ht="15.75" customHeight="1" x14ac:dyDescent="0.25">
      <c r="A18" s="337"/>
      <c r="B18" s="172"/>
      <c r="C18" s="186"/>
      <c r="D18" s="150"/>
      <c r="E18" s="330">
        <v>6712</v>
      </c>
      <c r="F18" s="324" t="s">
        <v>876</v>
      </c>
      <c r="G18" s="178">
        <f t="shared" si="1"/>
        <v>0</v>
      </c>
      <c r="H18" s="307"/>
      <c r="I18" s="308"/>
      <c r="M18" s="302"/>
      <c r="N18" s="303"/>
    </row>
    <row r="19" spans="1:14" s="299" customFormat="1" ht="15.75" customHeight="1" x14ac:dyDescent="0.25">
      <c r="A19" s="337"/>
      <c r="B19" s="172"/>
      <c r="C19" s="186"/>
      <c r="D19" s="150"/>
      <c r="E19" s="330">
        <v>6740</v>
      </c>
      <c r="F19" s="322" t="s">
        <v>877</v>
      </c>
      <c r="G19" s="178">
        <f t="shared" si="1"/>
        <v>0</v>
      </c>
      <c r="H19" s="307"/>
      <c r="I19" s="308"/>
      <c r="M19" s="302"/>
      <c r="N19" s="303"/>
    </row>
    <row r="20" spans="1:14" s="299" customFormat="1" ht="15.75" customHeight="1" x14ac:dyDescent="0.25">
      <c r="A20" s="337"/>
      <c r="B20" s="172"/>
      <c r="C20" s="186"/>
      <c r="D20" s="150"/>
      <c r="E20" s="330">
        <v>6800</v>
      </c>
      <c r="F20" s="322" t="s">
        <v>880</v>
      </c>
      <c r="G20" s="178">
        <f t="shared" si="1"/>
        <v>0</v>
      </c>
      <c r="H20" s="307"/>
      <c r="I20" s="308"/>
      <c r="M20" s="302"/>
      <c r="N20" s="303"/>
    </row>
    <row r="21" spans="1:14" s="299" customFormat="1" ht="15.75" customHeight="1" x14ac:dyDescent="0.25">
      <c r="A21" s="337"/>
      <c r="B21" s="172"/>
      <c r="C21" s="186"/>
      <c r="D21" s="150"/>
      <c r="E21" s="330">
        <v>6840</v>
      </c>
      <c r="F21" s="322" t="s">
        <v>874</v>
      </c>
      <c r="G21" s="178">
        <f t="shared" si="1"/>
        <v>0</v>
      </c>
      <c r="H21" s="307"/>
      <c r="I21" s="308"/>
      <c r="M21" s="302"/>
      <c r="N21" s="303"/>
    </row>
    <row r="22" spans="1:14" s="299" customFormat="1" ht="15.75" customHeight="1" x14ac:dyDescent="0.25">
      <c r="A22" s="338"/>
      <c r="B22" s="297"/>
      <c r="C22" s="186"/>
      <c r="D22" s="150"/>
      <c r="E22" s="333">
        <v>6850</v>
      </c>
      <c r="F22" s="322" t="s">
        <v>873</v>
      </c>
      <c r="G22" s="178">
        <f t="shared" si="1"/>
        <v>0</v>
      </c>
      <c r="H22" s="307"/>
      <c r="I22" s="308"/>
      <c r="M22" s="302" t="s">
        <v>58</v>
      </c>
      <c r="N22" s="303">
        <v>521300</v>
      </c>
    </row>
    <row r="23" spans="1:14" s="299" customFormat="1" ht="15.75" customHeight="1" x14ac:dyDescent="0.25">
      <c r="A23" s="337"/>
      <c r="B23" s="313"/>
      <c r="C23" s="186"/>
      <c r="D23" s="150"/>
      <c r="E23" s="330" t="s">
        <v>122</v>
      </c>
      <c r="F23" s="326" t="s">
        <v>123</v>
      </c>
      <c r="G23" s="179">
        <f t="shared" si="1"/>
        <v>0</v>
      </c>
      <c r="H23" s="307"/>
      <c r="I23" s="308"/>
      <c r="M23" s="302"/>
      <c r="N23" s="303"/>
    </row>
    <row r="24" spans="1:14" s="299" customFormat="1" ht="15.75" customHeight="1" x14ac:dyDescent="0.25">
      <c r="A24" s="338"/>
      <c r="B24" s="297"/>
      <c r="C24" s="186"/>
      <c r="D24" s="150"/>
      <c r="E24" s="330">
        <v>7610</v>
      </c>
      <c r="F24" s="322" t="s">
        <v>882</v>
      </c>
      <c r="G24" s="178">
        <f t="shared" si="1"/>
        <v>0</v>
      </c>
      <c r="H24" s="307"/>
      <c r="I24" s="308"/>
      <c r="M24" s="302" t="s">
        <v>59</v>
      </c>
      <c r="N24" s="303">
        <v>270000</v>
      </c>
    </row>
    <row r="25" spans="1:14" s="299" customFormat="1" ht="15.75" customHeight="1" x14ac:dyDescent="0.25">
      <c r="A25" s="338"/>
      <c r="B25" s="297"/>
      <c r="C25" s="186"/>
      <c r="D25" s="150"/>
      <c r="E25" s="330">
        <v>9420</v>
      </c>
      <c r="F25" s="326" t="s">
        <v>109</v>
      </c>
      <c r="G25" s="178">
        <f t="shared" si="1"/>
        <v>0</v>
      </c>
      <c r="H25" s="307"/>
      <c r="I25" s="308"/>
      <c r="L25" s="310"/>
      <c r="M25" s="302" t="s">
        <v>55</v>
      </c>
      <c r="N25" s="303">
        <v>100000</v>
      </c>
    </row>
    <row r="26" spans="1:14" s="299" customFormat="1" ht="15.75" customHeight="1" x14ac:dyDescent="0.25">
      <c r="A26" s="338"/>
      <c r="B26" s="297"/>
      <c r="C26" s="186"/>
      <c r="D26" s="150"/>
      <c r="E26" s="334">
        <v>9430</v>
      </c>
      <c r="F26" s="327" t="s">
        <v>15</v>
      </c>
      <c r="G26" s="318">
        <f t="shared" si="1"/>
        <v>0</v>
      </c>
      <c r="H26" s="307"/>
      <c r="I26" s="308"/>
      <c r="M26" s="302" t="s">
        <v>60</v>
      </c>
      <c r="N26" s="303">
        <v>80000</v>
      </c>
    </row>
    <row r="27" spans="1:14" s="299" customFormat="1" ht="15.75" customHeight="1" thickBot="1" x14ac:dyDescent="0.35">
      <c r="A27" s="336"/>
      <c r="B27" s="175"/>
      <c r="C27" s="150"/>
      <c r="D27" s="150"/>
      <c r="E27" s="383" t="s">
        <v>888</v>
      </c>
      <c r="F27" s="384"/>
      <c r="G27" s="317">
        <f>SUM(G6:G26)</f>
        <v>0</v>
      </c>
      <c r="H27" s="311"/>
      <c r="I27" s="298"/>
    </row>
    <row r="28" spans="1:14" x14ac:dyDescent="0.25">
      <c r="F28" s="172"/>
      <c r="G28" s="319"/>
      <c r="H28" s="8"/>
    </row>
    <row r="29" spans="1:14" x14ac:dyDescent="0.25">
      <c r="F29" s="172"/>
      <c r="G29" s="320"/>
      <c r="H29" s="8"/>
    </row>
    <row r="30" spans="1:14" x14ac:dyDescent="0.25">
      <c r="G30" s="172"/>
      <c r="H30" s="8"/>
    </row>
    <row r="31" spans="1:14" x14ac:dyDescent="0.25">
      <c r="H31" s="9"/>
      <c r="I31" s="183"/>
    </row>
    <row r="32" spans="1:14" x14ac:dyDescent="0.25">
      <c r="C32" s="172"/>
      <c r="D32" s="172"/>
      <c r="G32" s="172"/>
      <c r="H32" s="9"/>
      <c r="I32" s="183"/>
    </row>
    <row r="33" spans="3:9" x14ac:dyDescent="0.25">
      <c r="C33" s="172"/>
      <c r="D33" s="172"/>
      <c r="G33" s="172"/>
      <c r="H33" s="9"/>
      <c r="I33" s="183"/>
    </row>
    <row r="34" spans="3:9" x14ac:dyDescent="0.25">
      <c r="D34" s="172"/>
      <c r="G34" s="172"/>
      <c r="H34" s="9"/>
      <c r="I34" s="183"/>
    </row>
    <row r="35" spans="3:9" x14ac:dyDescent="0.25">
      <c r="G35" s="172"/>
      <c r="H35" s="8"/>
    </row>
    <row r="36" spans="3:9" x14ac:dyDescent="0.25">
      <c r="G36" s="172"/>
      <c r="H36" s="8"/>
    </row>
    <row r="37" spans="3:9" x14ac:dyDescent="0.25">
      <c r="G37" s="172"/>
      <c r="H37" s="8"/>
    </row>
    <row r="38" spans="3:9" x14ac:dyDescent="0.25">
      <c r="G38" s="173"/>
    </row>
    <row r="39" spans="3:9" x14ac:dyDescent="0.25">
      <c r="G39" s="173"/>
    </row>
    <row r="40" spans="3:9" x14ac:dyDescent="0.25">
      <c r="G40" s="173"/>
    </row>
    <row r="41" spans="3:9" x14ac:dyDescent="0.25">
      <c r="G41" s="172"/>
      <c r="H41" s="8"/>
    </row>
    <row r="42" spans="3:9" x14ac:dyDescent="0.25">
      <c r="G42" s="172"/>
      <c r="H42" s="8"/>
    </row>
    <row r="43" spans="3:9" x14ac:dyDescent="0.25">
      <c r="G43" s="172"/>
      <c r="H43" s="8"/>
    </row>
    <row r="44" spans="3:9" x14ac:dyDescent="0.25">
      <c r="G44" s="172"/>
      <c r="H44" s="8"/>
    </row>
    <row r="45" spans="3:9" x14ac:dyDescent="0.25">
      <c r="G45" s="172"/>
      <c r="H45" s="8"/>
    </row>
    <row r="46" spans="3:9" x14ac:dyDescent="0.25">
      <c r="F46" s="180"/>
      <c r="G46" s="173"/>
    </row>
    <row r="47" spans="3:9" x14ac:dyDescent="0.25">
      <c r="G47" s="172"/>
      <c r="H47" s="8"/>
    </row>
    <row r="48" spans="3:9" x14ac:dyDescent="0.25">
      <c r="G48" s="172"/>
      <c r="H48" s="8"/>
    </row>
    <row r="49" spans="6:8" x14ac:dyDescent="0.25">
      <c r="G49" s="172"/>
      <c r="H49" s="8"/>
    </row>
    <row r="50" spans="6:8" x14ac:dyDescent="0.25">
      <c r="F50" s="181"/>
      <c r="G50" s="173"/>
    </row>
    <row r="51" spans="6:8" x14ac:dyDescent="0.25">
      <c r="F51" s="180"/>
      <c r="G51" s="173"/>
    </row>
    <row r="52" spans="6:8" x14ac:dyDescent="0.25">
      <c r="F52" s="180"/>
      <c r="G52" s="173"/>
    </row>
    <row r="53" spans="6:8" x14ac:dyDescent="0.25">
      <c r="F53" s="180"/>
      <c r="G53" s="172"/>
      <c r="H53" s="8"/>
    </row>
    <row r="54" spans="6:8" x14ac:dyDescent="0.25">
      <c r="F54" s="180"/>
      <c r="G54" s="172"/>
      <c r="H54" s="8"/>
    </row>
    <row r="55" spans="6:8" x14ac:dyDescent="0.25">
      <c r="F55" s="180"/>
      <c r="G55" s="172"/>
      <c r="H55" s="8"/>
    </row>
    <row r="56" spans="6:8" x14ac:dyDescent="0.25">
      <c r="F56" s="180"/>
      <c r="G56" s="172"/>
      <c r="H56" s="8"/>
    </row>
    <row r="57" spans="6:8" x14ac:dyDescent="0.25">
      <c r="F57" s="180"/>
      <c r="G57" s="172"/>
      <c r="H57" s="8"/>
    </row>
    <row r="58" spans="6:8" x14ac:dyDescent="0.25">
      <c r="F58" s="180"/>
      <c r="G58" s="172"/>
      <c r="H58" s="8"/>
    </row>
    <row r="59" spans="6:8" x14ac:dyDescent="0.25">
      <c r="F59" s="180"/>
      <c r="G59" s="172"/>
      <c r="H59" s="8"/>
    </row>
    <row r="60" spans="6:8" x14ac:dyDescent="0.25">
      <c r="F60" s="180"/>
      <c r="G60" s="172"/>
      <c r="H60" s="8"/>
    </row>
    <row r="61" spans="6:8" x14ac:dyDescent="0.25">
      <c r="F61" s="180"/>
      <c r="G61" s="172"/>
      <c r="H61" s="8"/>
    </row>
    <row r="62" spans="6:8" x14ac:dyDescent="0.25">
      <c r="F62" s="180"/>
      <c r="G62" s="172"/>
      <c r="H62" s="8"/>
    </row>
    <row r="63" spans="6:8" x14ac:dyDescent="0.25">
      <c r="F63" s="180"/>
      <c r="G63" s="172"/>
      <c r="H63" s="8"/>
    </row>
    <row r="64" spans="6:8" x14ac:dyDescent="0.25">
      <c r="F64" s="180"/>
      <c r="G64" s="172"/>
      <c r="H64" s="8"/>
    </row>
    <row r="65" spans="6:8" x14ac:dyDescent="0.25">
      <c r="F65" s="180"/>
      <c r="G65" s="172"/>
      <c r="H65" s="8"/>
    </row>
    <row r="66" spans="6:8" x14ac:dyDescent="0.25">
      <c r="F66" s="180"/>
      <c r="G66" s="172"/>
      <c r="H66" s="8"/>
    </row>
    <row r="67" spans="6:8" x14ac:dyDescent="0.25">
      <c r="F67" s="180"/>
      <c r="G67" s="172"/>
      <c r="H67" s="8"/>
    </row>
    <row r="68" spans="6:8" x14ac:dyDescent="0.25">
      <c r="F68" s="180"/>
      <c r="G68" s="172"/>
      <c r="H68" s="8"/>
    </row>
    <row r="69" spans="6:8" x14ac:dyDescent="0.25">
      <c r="F69" s="180"/>
      <c r="G69" s="172"/>
      <c r="H69" s="8"/>
    </row>
    <row r="70" spans="6:8" x14ac:dyDescent="0.25">
      <c r="F70" s="180"/>
      <c r="G70" s="172"/>
      <c r="H70" s="8"/>
    </row>
    <row r="71" spans="6:8" x14ac:dyDescent="0.25">
      <c r="F71" s="180"/>
      <c r="G71" s="172"/>
      <c r="H71" s="8"/>
    </row>
    <row r="72" spans="6:8" x14ac:dyDescent="0.25">
      <c r="F72" s="180"/>
      <c r="G72" s="172"/>
      <c r="H72" s="8"/>
    </row>
    <row r="73" spans="6:8" x14ac:dyDescent="0.25">
      <c r="F73" s="180"/>
      <c r="G73" s="172"/>
      <c r="H73" s="8"/>
    </row>
    <row r="74" spans="6:8" x14ac:dyDescent="0.25">
      <c r="F74" s="180"/>
      <c r="G74" s="172"/>
      <c r="H74" s="8"/>
    </row>
    <row r="75" spans="6:8" x14ac:dyDescent="0.25">
      <c r="F75" s="181"/>
      <c r="G75" s="172"/>
      <c r="H75" s="8"/>
    </row>
    <row r="76" spans="6:8" x14ac:dyDescent="0.25">
      <c r="F76" s="180"/>
      <c r="G76" s="172"/>
      <c r="H76" s="8"/>
    </row>
    <row r="77" spans="6:8" x14ac:dyDescent="0.25">
      <c r="F77" s="180"/>
      <c r="G77" s="172"/>
      <c r="H77" s="8"/>
    </row>
    <row r="78" spans="6:8" x14ac:dyDescent="0.25">
      <c r="F78" s="180"/>
      <c r="G78" s="172"/>
      <c r="H78" s="8"/>
    </row>
    <row r="79" spans="6:8" x14ac:dyDescent="0.25">
      <c r="F79" s="180"/>
      <c r="G79" s="172"/>
      <c r="H79" s="8"/>
    </row>
    <row r="80" spans="6:8" x14ac:dyDescent="0.25">
      <c r="F80" s="180"/>
      <c r="G80" s="172"/>
      <c r="H80" s="8"/>
    </row>
    <row r="81" spans="6:8" x14ac:dyDescent="0.25">
      <c r="F81" s="180"/>
      <c r="G81" s="172"/>
      <c r="H81" s="8"/>
    </row>
    <row r="82" spans="6:8" x14ac:dyDescent="0.25">
      <c r="F82" s="180"/>
      <c r="G82" s="172"/>
      <c r="H82" s="8"/>
    </row>
    <row r="83" spans="6:8" x14ac:dyDescent="0.25">
      <c r="F83" s="180"/>
      <c r="G83" s="172"/>
      <c r="H83" s="8"/>
    </row>
    <row r="84" spans="6:8" x14ac:dyDescent="0.25">
      <c r="F84" s="180"/>
      <c r="G84" s="172"/>
      <c r="H84" s="8"/>
    </row>
    <row r="85" spans="6:8" x14ac:dyDescent="0.25">
      <c r="F85" s="180"/>
      <c r="G85" s="172"/>
      <c r="H85" s="8"/>
    </row>
    <row r="86" spans="6:8" x14ac:dyDescent="0.25">
      <c r="F86" s="180"/>
      <c r="G86" s="172"/>
      <c r="H86" s="8"/>
    </row>
    <row r="87" spans="6:8" x14ac:dyDescent="0.25">
      <c r="F87" s="180"/>
      <c r="G87" s="172"/>
      <c r="H87" s="8"/>
    </row>
    <row r="88" spans="6:8" x14ac:dyDescent="0.25">
      <c r="F88" s="180"/>
      <c r="G88" s="173"/>
    </row>
    <row r="89" spans="6:8" x14ac:dyDescent="0.25">
      <c r="F89" s="181"/>
      <c r="G89" s="173"/>
    </row>
    <row r="90" spans="6:8" x14ac:dyDescent="0.25">
      <c r="F90" s="180"/>
      <c r="G90" s="172"/>
      <c r="H90" s="8"/>
    </row>
    <row r="91" spans="6:8" x14ac:dyDescent="0.25">
      <c r="F91" s="180"/>
      <c r="G91" s="172"/>
      <c r="H91" s="8"/>
    </row>
    <row r="92" spans="6:8" x14ac:dyDescent="0.25">
      <c r="F92" s="180"/>
      <c r="G92" s="172"/>
      <c r="H92" s="8"/>
    </row>
    <row r="93" spans="6:8" x14ac:dyDescent="0.25">
      <c r="F93" s="180"/>
      <c r="G93" s="172"/>
      <c r="H93" s="8"/>
    </row>
    <row r="94" spans="6:8" x14ac:dyDescent="0.25">
      <c r="F94" s="180"/>
      <c r="G94" s="172"/>
      <c r="H94" s="8"/>
    </row>
    <row r="95" spans="6:8" x14ac:dyDescent="0.25">
      <c r="F95" s="180"/>
      <c r="G95" s="172"/>
      <c r="H95" s="8"/>
    </row>
    <row r="96" spans="6:8" x14ac:dyDescent="0.25">
      <c r="F96" s="180"/>
      <c r="G96" s="172"/>
      <c r="H96" s="8"/>
    </row>
    <row r="97" spans="6:8" x14ac:dyDescent="0.25">
      <c r="F97" s="180"/>
      <c r="G97" s="172"/>
      <c r="H97" s="8"/>
    </row>
    <row r="98" spans="6:8" x14ac:dyDescent="0.25">
      <c r="F98" s="180"/>
      <c r="G98" s="172"/>
      <c r="H98" s="8"/>
    </row>
    <row r="99" spans="6:8" x14ac:dyDescent="0.25">
      <c r="F99" s="180"/>
      <c r="G99" s="172"/>
      <c r="H99" s="8"/>
    </row>
    <row r="100" spans="6:8" x14ac:dyDescent="0.25">
      <c r="F100" s="180"/>
      <c r="G100" s="172"/>
      <c r="H100" s="8"/>
    </row>
    <row r="101" spans="6:8" x14ac:dyDescent="0.25">
      <c r="F101" s="181"/>
      <c r="G101" s="172"/>
      <c r="H101" s="8"/>
    </row>
    <row r="102" spans="6:8" x14ac:dyDescent="0.25">
      <c r="F102" s="180"/>
      <c r="G102" s="173"/>
    </row>
    <row r="103" spans="6:8" x14ac:dyDescent="0.25">
      <c r="F103" s="180"/>
      <c r="G103" s="173"/>
    </row>
    <row r="104" spans="6:8" x14ac:dyDescent="0.25">
      <c r="F104" s="180"/>
      <c r="G104" s="173"/>
    </row>
    <row r="105" spans="6:8" x14ac:dyDescent="0.25">
      <c r="F105" s="180"/>
      <c r="G105" s="173"/>
    </row>
    <row r="106" spans="6:8" x14ac:dyDescent="0.25">
      <c r="F106" s="180"/>
      <c r="G106" s="173"/>
    </row>
    <row r="107" spans="6:8" x14ac:dyDescent="0.25">
      <c r="F107" s="180"/>
      <c r="G107" s="173"/>
    </row>
    <row r="108" spans="6:8" x14ac:dyDescent="0.25">
      <c r="F108" s="180"/>
      <c r="G108" s="173"/>
    </row>
    <row r="109" spans="6:8" x14ac:dyDescent="0.25">
      <c r="F109" s="180"/>
      <c r="G109" s="173"/>
    </row>
    <row r="110" spans="6:8" x14ac:dyDescent="0.25">
      <c r="F110" s="180"/>
      <c r="G110" s="173"/>
    </row>
    <row r="111" spans="6:8" x14ac:dyDescent="0.25">
      <c r="F111" s="180"/>
      <c r="G111" s="172"/>
      <c r="H111" s="8"/>
    </row>
    <row r="112" spans="6:8" x14ac:dyDescent="0.25">
      <c r="F112" s="180"/>
      <c r="G112" s="172"/>
      <c r="H112" s="8"/>
    </row>
    <row r="113" spans="6:8" x14ac:dyDescent="0.25">
      <c r="F113" s="180"/>
      <c r="G113" s="172"/>
      <c r="H113" s="8"/>
    </row>
    <row r="114" spans="6:8" x14ac:dyDescent="0.25">
      <c r="F114" s="180"/>
      <c r="G114" s="172"/>
      <c r="H114" s="8"/>
    </row>
    <row r="115" spans="6:8" x14ac:dyDescent="0.25">
      <c r="F115" s="180"/>
      <c r="G115" s="172"/>
      <c r="H115" s="8"/>
    </row>
    <row r="116" spans="6:8" x14ac:dyDescent="0.25">
      <c r="F116" s="180"/>
      <c r="G116" s="172"/>
      <c r="H116" s="8"/>
    </row>
    <row r="117" spans="6:8" x14ac:dyDescent="0.25">
      <c r="F117" s="180"/>
      <c r="G117" s="172"/>
      <c r="H117" s="8"/>
    </row>
    <row r="118" spans="6:8" x14ac:dyDescent="0.25">
      <c r="F118" s="180"/>
      <c r="G118" s="172"/>
      <c r="H118" s="8"/>
    </row>
    <row r="119" spans="6:8" x14ac:dyDescent="0.25">
      <c r="F119" s="180"/>
      <c r="G119" s="172"/>
      <c r="H119" s="8"/>
    </row>
    <row r="120" spans="6:8" x14ac:dyDescent="0.25">
      <c r="F120" s="180"/>
      <c r="G120" s="172"/>
      <c r="H120" s="8"/>
    </row>
    <row r="121" spans="6:8" x14ac:dyDescent="0.25">
      <c r="F121" s="180"/>
      <c r="G121" s="173"/>
    </row>
    <row r="122" spans="6:8" x14ac:dyDescent="0.25">
      <c r="F122" s="180"/>
      <c r="G122" s="173"/>
    </row>
    <row r="123" spans="6:8" x14ac:dyDescent="0.25">
      <c r="F123" s="180"/>
      <c r="G123" s="173"/>
    </row>
    <row r="124" spans="6:8" x14ac:dyDescent="0.25">
      <c r="F124" s="180"/>
      <c r="G124" s="173"/>
    </row>
    <row r="125" spans="6:8" x14ac:dyDescent="0.25">
      <c r="F125" s="180"/>
      <c r="G125" s="173"/>
    </row>
    <row r="126" spans="6:8" x14ac:dyDescent="0.25">
      <c r="F126" s="180"/>
      <c r="G126" s="173"/>
    </row>
    <row r="127" spans="6:8" x14ac:dyDescent="0.25">
      <c r="F127" s="180"/>
      <c r="G127" s="173"/>
    </row>
    <row r="128" spans="6:8" x14ac:dyDescent="0.25">
      <c r="F128" s="180"/>
      <c r="G128" s="173"/>
    </row>
    <row r="129" spans="6:8" x14ac:dyDescent="0.25">
      <c r="F129" s="180"/>
      <c r="G129" s="172"/>
      <c r="H129" s="8"/>
    </row>
    <row r="130" spans="6:8" x14ac:dyDescent="0.25">
      <c r="F130" s="180"/>
      <c r="G130" s="173"/>
    </row>
    <row r="131" spans="6:8" x14ac:dyDescent="0.25">
      <c r="F131" s="180"/>
      <c r="G131" s="172"/>
      <c r="H131" s="8"/>
    </row>
    <row r="132" spans="6:8" x14ac:dyDescent="0.25">
      <c r="F132" s="180"/>
      <c r="G132" s="172"/>
      <c r="H132" s="8"/>
    </row>
    <row r="133" spans="6:8" x14ac:dyDescent="0.25">
      <c r="F133" s="180"/>
      <c r="G133" s="172"/>
      <c r="H133" s="8"/>
    </row>
    <row r="134" spans="6:8" x14ac:dyDescent="0.25">
      <c r="F134" s="180"/>
      <c r="G134" s="172"/>
      <c r="H134" s="8"/>
    </row>
    <row r="135" spans="6:8" x14ac:dyDescent="0.25">
      <c r="F135" s="180"/>
      <c r="G135" s="172"/>
      <c r="H135" s="8"/>
    </row>
    <row r="136" spans="6:8" x14ac:dyDescent="0.25">
      <c r="F136" s="181"/>
      <c r="G136" s="172"/>
      <c r="H136" s="8"/>
    </row>
    <row r="137" spans="6:8" x14ac:dyDescent="0.25">
      <c r="F137" s="181"/>
      <c r="G137" s="172"/>
      <c r="H137" s="8"/>
    </row>
  </sheetData>
  <mergeCells count="4">
    <mergeCell ref="A1:C1"/>
    <mergeCell ref="A4:C4"/>
    <mergeCell ref="E4:G4"/>
    <mergeCell ref="E27:F27"/>
  </mergeCells>
  <phoneticPr fontId="8" type="noConversion"/>
  <printOptions horizontalCentered="1" verticalCentered="1"/>
  <pageMargins left="0.19685039370078741" right="0.31496062992125984" top="0.23622047244094491" bottom="0.23622047244094491" header="0.19685039370078741" footer="0.15748031496062992"/>
  <pageSetup paperSize="9" orientation="portrait" horizontalDpi="300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3399"/>
  </sheetPr>
  <dimension ref="A1:F72"/>
  <sheetViews>
    <sheetView zoomScale="85" workbookViewId="0">
      <selection activeCell="F26" sqref="F26"/>
    </sheetView>
  </sheetViews>
  <sheetFormatPr defaultColWidth="9.140625" defaultRowHeight="14.25" customHeight="1" x14ac:dyDescent="0.2"/>
  <cols>
    <col min="1" max="1" width="9.140625" style="196"/>
    <col min="2" max="2" width="44.42578125" style="127" customWidth="1"/>
    <col min="3" max="16384" width="9.140625" style="127"/>
  </cols>
  <sheetData>
    <row r="1" spans="1:3" ht="14.25" customHeight="1" x14ac:dyDescent="0.2">
      <c r="A1" s="192" t="s">
        <v>4</v>
      </c>
      <c r="B1" s="187" t="s">
        <v>3</v>
      </c>
      <c r="C1" s="187" t="s">
        <v>5</v>
      </c>
    </row>
    <row r="2" spans="1:3" ht="14.25" customHeight="1" x14ac:dyDescent="0.2">
      <c r="A2" s="197" t="s">
        <v>112</v>
      </c>
      <c r="B2" s="188" t="s">
        <v>113</v>
      </c>
      <c r="C2" s="187" t="s">
        <v>6</v>
      </c>
    </row>
    <row r="3" spans="1:3" ht="14.25" customHeight="1" x14ac:dyDescent="0.2">
      <c r="A3" s="192">
        <v>4010</v>
      </c>
      <c r="B3" s="187" t="s">
        <v>49</v>
      </c>
      <c r="C3" s="187" t="s">
        <v>6</v>
      </c>
    </row>
    <row r="4" spans="1:3" ht="14.25" customHeight="1" x14ac:dyDescent="0.2">
      <c r="A4" s="192">
        <v>4011</v>
      </c>
      <c r="B4" s="188" t="s">
        <v>88</v>
      </c>
      <c r="C4" s="187" t="s">
        <v>6</v>
      </c>
    </row>
    <row r="5" spans="1:3" ht="14.25" customHeight="1" x14ac:dyDescent="0.2">
      <c r="A5" s="192">
        <v>2810</v>
      </c>
      <c r="B5" s="187" t="s">
        <v>117</v>
      </c>
      <c r="C5" s="187" t="s">
        <v>6</v>
      </c>
    </row>
    <row r="6" spans="1:3" ht="14.25" customHeight="1" x14ac:dyDescent="0.2">
      <c r="A6" s="192">
        <v>4021</v>
      </c>
      <c r="B6" s="187" t="s">
        <v>7</v>
      </c>
      <c r="C6" s="187" t="s">
        <v>6</v>
      </c>
    </row>
    <row r="7" spans="1:3" ht="14.25" customHeight="1" x14ac:dyDescent="0.2">
      <c r="A7" s="192">
        <v>4022</v>
      </c>
      <c r="B7" s="187" t="s">
        <v>48</v>
      </c>
      <c r="C7" s="187" t="s">
        <v>6</v>
      </c>
    </row>
    <row r="8" spans="1:3" ht="14.25" customHeight="1" x14ac:dyDescent="0.2">
      <c r="A8" s="192">
        <v>4024</v>
      </c>
      <c r="B8" s="188" t="s">
        <v>881</v>
      </c>
      <c r="C8" s="187" t="s">
        <v>6</v>
      </c>
    </row>
    <row r="9" spans="1:3" ht="14.25" customHeight="1" x14ac:dyDescent="0.2">
      <c r="A9" s="192">
        <v>4030</v>
      </c>
      <c r="B9" s="189" t="s">
        <v>116</v>
      </c>
      <c r="C9" s="187" t="s">
        <v>6</v>
      </c>
    </row>
    <row r="10" spans="1:3" ht="14.25" customHeight="1" x14ac:dyDescent="0.2">
      <c r="A10" s="192">
        <v>4810</v>
      </c>
      <c r="B10" s="189" t="s">
        <v>120</v>
      </c>
      <c r="C10" s="187" t="s">
        <v>6</v>
      </c>
    </row>
    <row r="11" spans="1:3" ht="14.25" customHeight="1" x14ac:dyDescent="0.2">
      <c r="A11" s="192">
        <v>4031</v>
      </c>
      <c r="B11" s="187" t="s">
        <v>8</v>
      </c>
      <c r="C11" s="187" t="s">
        <v>6</v>
      </c>
    </row>
    <row r="12" spans="1:3" ht="14.25" customHeight="1" x14ac:dyDescent="0.2">
      <c r="A12" s="192">
        <v>6440</v>
      </c>
      <c r="B12" s="187" t="s">
        <v>90</v>
      </c>
      <c r="C12" s="187" t="s">
        <v>6</v>
      </c>
    </row>
    <row r="13" spans="1:3" ht="14.25" customHeight="1" x14ac:dyDescent="0.2">
      <c r="A13" s="192">
        <v>4310</v>
      </c>
      <c r="B13" s="187" t="s">
        <v>13</v>
      </c>
      <c r="C13" s="187" t="s">
        <v>6</v>
      </c>
    </row>
    <row r="14" spans="1:3" s="1" customFormat="1" ht="14.25" customHeight="1" x14ac:dyDescent="0.2">
      <c r="A14" s="192">
        <v>4080</v>
      </c>
      <c r="B14" s="187" t="s">
        <v>9</v>
      </c>
      <c r="C14" s="187" t="s">
        <v>6</v>
      </c>
    </row>
    <row r="15" spans="1:3" ht="14.25" customHeight="1" x14ac:dyDescent="0.2">
      <c r="A15" s="192">
        <v>5010</v>
      </c>
      <c r="B15" s="187" t="s">
        <v>17</v>
      </c>
      <c r="C15" s="187" t="s">
        <v>6</v>
      </c>
    </row>
    <row r="16" spans="1:3" ht="14.25" customHeight="1" x14ac:dyDescent="0.2">
      <c r="A16" s="192">
        <v>8510</v>
      </c>
      <c r="B16" s="187" t="s">
        <v>885</v>
      </c>
      <c r="C16" s="187" t="s">
        <v>6</v>
      </c>
    </row>
    <row r="17" spans="1:6" ht="14.25" customHeight="1" x14ac:dyDescent="0.2">
      <c r="A17" s="192">
        <v>5115</v>
      </c>
      <c r="B17" s="198" t="s">
        <v>54</v>
      </c>
      <c r="C17" s="187" t="s">
        <v>10</v>
      </c>
    </row>
    <row r="18" spans="1:6" ht="14.25" customHeight="1" x14ac:dyDescent="0.2">
      <c r="A18" s="192">
        <v>5110</v>
      </c>
      <c r="B18" s="187" t="s">
        <v>865</v>
      </c>
      <c r="C18" s="187" t="s">
        <v>10</v>
      </c>
    </row>
    <row r="19" spans="1:6" ht="14.25" customHeight="1" x14ac:dyDescent="0.2">
      <c r="A19" s="192">
        <v>2610</v>
      </c>
      <c r="B19" s="187" t="s">
        <v>50</v>
      </c>
      <c r="C19" s="187" t="s">
        <v>10</v>
      </c>
      <c r="F19" s="128"/>
    </row>
    <row r="20" spans="1:6" ht="14.25" customHeight="1" x14ac:dyDescent="0.2">
      <c r="A20" s="192">
        <v>5111</v>
      </c>
      <c r="B20" s="187" t="s">
        <v>66</v>
      </c>
      <c r="C20" s="187" t="s">
        <v>10</v>
      </c>
      <c r="F20" s="128"/>
    </row>
    <row r="21" spans="1:6" ht="14.25" customHeight="1" x14ac:dyDescent="0.2">
      <c r="A21" s="192">
        <v>6410</v>
      </c>
      <c r="B21" s="190" t="s">
        <v>866</v>
      </c>
      <c r="C21" s="187" t="s">
        <v>10</v>
      </c>
      <c r="F21" s="128"/>
    </row>
    <row r="22" spans="1:6" s="1" customFormat="1" ht="14.25" customHeight="1" x14ac:dyDescent="0.2">
      <c r="A22" s="192">
        <v>6740</v>
      </c>
      <c r="B22" s="188" t="s">
        <v>877</v>
      </c>
      <c r="C22" s="187" t="s">
        <v>10</v>
      </c>
      <c r="F22" s="12"/>
    </row>
    <row r="23" spans="1:6" s="1" customFormat="1" ht="14.25" customHeight="1" x14ac:dyDescent="0.2">
      <c r="A23" s="192">
        <v>6413</v>
      </c>
      <c r="B23" s="199" t="s">
        <v>91</v>
      </c>
      <c r="C23" s="187" t="s">
        <v>10</v>
      </c>
      <c r="F23" s="11"/>
    </row>
    <row r="24" spans="1:6" ht="14.25" customHeight="1" x14ac:dyDescent="0.2">
      <c r="A24" s="192">
        <v>6535</v>
      </c>
      <c r="B24" s="199" t="s">
        <v>878</v>
      </c>
      <c r="C24" s="187" t="s">
        <v>10</v>
      </c>
      <c r="F24" s="11"/>
    </row>
    <row r="25" spans="1:6" ht="14.25" customHeight="1" x14ac:dyDescent="0.2">
      <c r="A25" s="192">
        <v>7610</v>
      </c>
      <c r="B25" s="187" t="s">
        <v>882</v>
      </c>
      <c r="C25" s="187" t="s">
        <v>10</v>
      </c>
      <c r="F25" s="11"/>
    </row>
    <row r="26" spans="1:6" ht="14.25" customHeight="1" x14ac:dyDescent="0.2">
      <c r="A26" s="192">
        <v>6010</v>
      </c>
      <c r="B26" s="187" t="s">
        <v>27</v>
      </c>
      <c r="C26" s="187" t="s">
        <v>10</v>
      </c>
    </row>
    <row r="27" spans="1:6" ht="14.25" customHeight="1" x14ac:dyDescent="0.2">
      <c r="A27" s="192">
        <v>6411</v>
      </c>
      <c r="B27" s="191" t="s">
        <v>871</v>
      </c>
      <c r="C27" s="187" t="s">
        <v>10</v>
      </c>
    </row>
    <row r="28" spans="1:6" ht="14.25" customHeight="1" x14ac:dyDescent="0.2">
      <c r="A28" s="192">
        <v>6352</v>
      </c>
      <c r="B28" s="187" t="str">
        <f>B26&amp;": Repair"</f>
        <v>Материал етказувчи: Repair</v>
      </c>
      <c r="C28" s="187" t="s">
        <v>10</v>
      </c>
    </row>
    <row r="29" spans="1:6" ht="14.25" customHeight="1" x14ac:dyDescent="0.2">
      <c r="A29" s="192">
        <v>6511</v>
      </c>
      <c r="B29" s="191" t="s">
        <v>119</v>
      </c>
      <c r="C29" s="187" t="s">
        <v>10</v>
      </c>
    </row>
    <row r="30" spans="1:6" ht="14.25" customHeight="1" x14ac:dyDescent="0.2">
      <c r="A30" s="192">
        <v>6410</v>
      </c>
      <c r="B30" s="187" t="s">
        <v>46</v>
      </c>
      <c r="C30" s="187" t="s">
        <v>10</v>
      </c>
    </row>
    <row r="31" spans="1:6" ht="14.25" customHeight="1" x14ac:dyDescent="0.2">
      <c r="A31" s="200">
        <v>6410</v>
      </c>
      <c r="B31" s="191" t="s">
        <v>96</v>
      </c>
      <c r="C31" s="187" t="s">
        <v>10</v>
      </c>
    </row>
    <row r="32" spans="1:6" ht="14.25" customHeight="1" x14ac:dyDescent="0.2">
      <c r="A32" s="192">
        <v>6412</v>
      </c>
      <c r="B32" s="191" t="s">
        <v>97</v>
      </c>
      <c r="C32" s="187" t="s">
        <v>10</v>
      </c>
    </row>
    <row r="33" spans="1:3" ht="14.25" customHeight="1" x14ac:dyDescent="0.2">
      <c r="A33" s="192">
        <v>6414</v>
      </c>
      <c r="B33" s="191" t="s">
        <v>872</v>
      </c>
      <c r="C33" s="187" t="s">
        <v>10</v>
      </c>
    </row>
    <row r="34" spans="1:3" ht="14.25" customHeight="1" x14ac:dyDescent="0.2">
      <c r="A34" s="192">
        <v>6419</v>
      </c>
      <c r="B34" s="191" t="s">
        <v>121</v>
      </c>
      <c r="C34" s="187" t="s">
        <v>10</v>
      </c>
    </row>
    <row r="35" spans="1:3" ht="14.25" customHeight="1" x14ac:dyDescent="0.2">
      <c r="A35" s="192">
        <v>6530</v>
      </c>
      <c r="B35" s="191" t="s">
        <v>870</v>
      </c>
      <c r="C35" s="187" t="s">
        <v>10</v>
      </c>
    </row>
    <row r="36" spans="1:3" ht="14.25" customHeight="1" x14ac:dyDescent="0.2">
      <c r="A36" s="192">
        <v>6510</v>
      </c>
      <c r="B36" s="187" t="s">
        <v>869</v>
      </c>
      <c r="C36" s="187" t="s">
        <v>10</v>
      </c>
    </row>
    <row r="37" spans="1:3" ht="14.25" customHeight="1" x14ac:dyDescent="0.2">
      <c r="A37" s="192">
        <v>6520</v>
      </c>
      <c r="B37" s="187" t="s">
        <v>26</v>
      </c>
      <c r="C37" s="187" t="s">
        <v>10</v>
      </c>
    </row>
    <row r="38" spans="1:3" ht="14.25" customHeight="1" x14ac:dyDescent="0.2">
      <c r="A38" s="192">
        <v>6800</v>
      </c>
      <c r="B38" s="187" t="s">
        <v>880</v>
      </c>
      <c r="C38" s="187" t="s">
        <v>10</v>
      </c>
    </row>
    <row r="39" spans="1:3" ht="14.25" customHeight="1" x14ac:dyDescent="0.2">
      <c r="A39" s="192">
        <v>6450</v>
      </c>
      <c r="B39" s="188" t="s">
        <v>61</v>
      </c>
      <c r="C39" s="187" t="s">
        <v>10</v>
      </c>
    </row>
    <row r="40" spans="1:3" ht="14.25" customHeight="1" x14ac:dyDescent="0.2">
      <c r="A40" s="192">
        <v>6810</v>
      </c>
      <c r="B40" s="187" t="s">
        <v>867</v>
      </c>
      <c r="C40" s="187" t="s">
        <v>10</v>
      </c>
    </row>
    <row r="41" spans="1:3" ht="14.25" customHeight="1" x14ac:dyDescent="0.2">
      <c r="A41" s="192">
        <v>6811</v>
      </c>
      <c r="B41" s="187" t="s">
        <v>868</v>
      </c>
      <c r="C41" s="187" t="s">
        <v>10</v>
      </c>
    </row>
    <row r="42" spans="1:3" ht="14.25" customHeight="1" x14ac:dyDescent="0.2">
      <c r="A42" s="192">
        <v>6711</v>
      </c>
      <c r="B42" s="188" t="s">
        <v>92</v>
      </c>
      <c r="C42" s="187" t="s">
        <v>10</v>
      </c>
    </row>
    <row r="43" spans="1:3" ht="14.25" customHeight="1" x14ac:dyDescent="0.2">
      <c r="A43" s="192">
        <v>6830</v>
      </c>
      <c r="B43" s="187" t="s">
        <v>19</v>
      </c>
      <c r="C43" s="187" t="s">
        <v>10</v>
      </c>
    </row>
    <row r="44" spans="1:3" ht="14.25" customHeight="1" x14ac:dyDescent="0.2">
      <c r="A44" s="192">
        <v>6890</v>
      </c>
      <c r="B44" s="187" t="s">
        <v>20</v>
      </c>
      <c r="C44" s="187" t="s">
        <v>10</v>
      </c>
    </row>
    <row r="45" spans="1:3" ht="14.25" customHeight="1" x14ac:dyDescent="0.2">
      <c r="A45" s="192">
        <v>6840</v>
      </c>
      <c r="B45" s="187" t="s">
        <v>874</v>
      </c>
      <c r="C45" s="187" t="s">
        <v>10</v>
      </c>
    </row>
    <row r="46" spans="1:3" ht="14.25" customHeight="1" x14ac:dyDescent="0.2">
      <c r="A46" s="192">
        <v>6850</v>
      </c>
      <c r="B46" s="187" t="s">
        <v>873</v>
      </c>
      <c r="C46" s="187" t="s">
        <v>10</v>
      </c>
    </row>
    <row r="47" spans="1:3" ht="14.25" customHeight="1" x14ac:dyDescent="0.2">
      <c r="A47" s="192">
        <v>6658</v>
      </c>
      <c r="B47" s="187" t="str">
        <f>B38&amp;": Security"</f>
        <v>Маъмурий жарималар: Security</v>
      </c>
      <c r="C47" s="187" t="s">
        <v>10</v>
      </c>
    </row>
    <row r="48" spans="1:3" ht="14.25" customHeight="1" x14ac:dyDescent="0.2">
      <c r="A48" s="200">
        <v>6710</v>
      </c>
      <c r="B48" s="191" t="s">
        <v>875</v>
      </c>
      <c r="C48" s="187" t="s">
        <v>10</v>
      </c>
    </row>
    <row r="49" spans="1:3" ht="14.25" customHeight="1" x14ac:dyDescent="0.2">
      <c r="A49" s="200">
        <v>6712</v>
      </c>
      <c r="B49" s="191" t="s">
        <v>876</v>
      </c>
      <c r="C49" s="187" t="s">
        <v>10</v>
      </c>
    </row>
    <row r="50" spans="1:3" ht="14.25" customHeight="1" x14ac:dyDescent="0.2">
      <c r="A50" s="192">
        <v>7010</v>
      </c>
      <c r="B50" s="187" t="s">
        <v>51</v>
      </c>
      <c r="C50" s="187" t="s">
        <v>10</v>
      </c>
    </row>
    <row r="51" spans="1:3" s="1" customFormat="1" ht="14.25" customHeight="1" x14ac:dyDescent="0.2">
      <c r="A51" s="192">
        <v>8570</v>
      </c>
      <c r="B51" s="187" t="s">
        <v>68</v>
      </c>
      <c r="C51" s="187" t="s">
        <v>10</v>
      </c>
    </row>
    <row r="52" spans="1:3" ht="14.25" customHeight="1" x14ac:dyDescent="0.2">
      <c r="A52" s="192">
        <v>9010</v>
      </c>
      <c r="B52" s="187" t="s">
        <v>64</v>
      </c>
      <c r="C52" s="187" t="s">
        <v>10</v>
      </c>
    </row>
    <row r="53" spans="1:3" ht="14.25" customHeight="1" x14ac:dyDescent="0.2">
      <c r="A53" s="192">
        <v>9450</v>
      </c>
      <c r="B53" s="187" t="s">
        <v>63</v>
      </c>
      <c r="C53" s="187" t="s">
        <v>10</v>
      </c>
    </row>
    <row r="54" spans="1:3" ht="14.25" customHeight="1" x14ac:dyDescent="0.2">
      <c r="A54" s="192">
        <v>9160</v>
      </c>
      <c r="B54" s="187" t="s">
        <v>25</v>
      </c>
      <c r="C54" s="187" t="s">
        <v>10</v>
      </c>
    </row>
    <row r="55" spans="1:3" ht="14.25" customHeight="1" x14ac:dyDescent="0.2">
      <c r="A55" s="192">
        <v>9150</v>
      </c>
      <c r="B55" s="187" t="s">
        <v>47</v>
      </c>
      <c r="C55" s="187" t="s">
        <v>10</v>
      </c>
    </row>
    <row r="56" spans="1:3" s="1" customFormat="1" ht="14.25" customHeight="1" x14ac:dyDescent="0.2">
      <c r="A56" s="192">
        <v>9170</v>
      </c>
      <c r="B56" s="187" t="s">
        <v>53</v>
      </c>
      <c r="C56" s="187" t="s">
        <v>10</v>
      </c>
    </row>
    <row r="57" spans="1:3" ht="14.25" customHeight="1" x14ac:dyDescent="0.2">
      <c r="A57" s="192">
        <v>9020</v>
      </c>
      <c r="B57" s="187" t="s">
        <v>44</v>
      </c>
      <c r="C57" s="187" t="s">
        <v>10</v>
      </c>
    </row>
    <row r="58" spans="1:3" ht="14.25" customHeight="1" x14ac:dyDescent="0.2">
      <c r="A58" s="192">
        <v>9422</v>
      </c>
      <c r="B58" s="187" t="s">
        <v>22</v>
      </c>
      <c r="C58" s="187" t="s">
        <v>10</v>
      </c>
    </row>
    <row r="59" spans="1:3" ht="14.25" customHeight="1" x14ac:dyDescent="0.2">
      <c r="A59" s="192">
        <v>2620</v>
      </c>
      <c r="B59" s="187" t="s">
        <v>16</v>
      </c>
      <c r="C59" s="187" t="s">
        <v>10</v>
      </c>
    </row>
    <row r="60" spans="1:3" ht="14.25" customHeight="1" x14ac:dyDescent="0.2">
      <c r="A60" s="200">
        <v>9421</v>
      </c>
      <c r="B60" s="191" t="s">
        <v>67</v>
      </c>
      <c r="C60" s="187" t="s">
        <v>10</v>
      </c>
    </row>
    <row r="61" spans="1:3" ht="14.25" customHeight="1" x14ac:dyDescent="0.2">
      <c r="A61" s="192">
        <v>9420</v>
      </c>
      <c r="B61" s="187" t="s">
        <v>109</v>
      </c>
      <c r="C61" s="187" t="s">
        <v>10</v>
      </c>
    </row>
    <row r="62" spans="1:3" ht="14.25" customHeight="1" x14ac:dyDescent="0.2">
      <c r="A62" s="192">
        <v>9150</v>
      </c>
      <c r="B62" s="187" t="s">
        <v>25</v>
      </c>
      <c r="C62" s="187" t="s">
        <v>10</v>
      </c>
    </row>
    <row r="63" spans="1:3" ht="14.25" customHeight="1" x14ac:dyDescent="0.2">
      <c r="A63" s="200">
        <v>9031</v>
      </c>
      <c r="B63" s="187" t="s">
        <v>98</v>
      </c>
      <c r="C63" s="187" t="s">
        <v>10</v>
      </c>
    </row>
    <row r="64" spans="1:3" ht="14.25" customHeight="1" x14ac:dyDescent="0.2">
      <c r="A64" s="192">
        <v>9030</v>
      </c>
      <c r="B64" s="187" t="s">
        <v>47</v>
      </c>
      <c r="C64" s="187" t="s">
        <v>10</v>
      </c>
    </row>
    <row r="65" spans="1:3" ht="14.25" customHeight="1" x14ac:dyDescent="0.2">
      <c r="A65" s="192">
        <v>9430</v>
      </c>
      <c r="B65" s="187" t="s">
        <v>15</v>
      </c>
      <c r="C65" s="187" t="s">
        <v>10</v>
      </c>
    </row>
    <row r="66" spans="1:3" ht="14.25" customHeight="1" x14ac:dyDescent="0.2">
      <c r="A66" s="192">
        <v>6012</v>
      </c>
      <c r="B66" s="187" t="s">
        <v>95</v>
      </c>
      <c r="C66" s="187" t="s">
        <v>10</v>
      </c>
    </row>
    <row r="67" spans="1:3" ht="14.25" customHeight="1" x14ac:dyDescent="0.2">
      <c r="A67" s="192">
        <v>6412</v>
      </c>
      <c r="B67" s="191" t="s">
        <v>97</v>
      </c>
      <c r="C67" s="187" t="s">
        <v>10</v>
      </c>
    </row>
    <row r="68" spans="1:3" ht="14.25" customHeight="1" x14ac:dyDescent="0.2">
      <c r="A68" s="193" t="s">
        <v>122</v>
      </c>
      <c r="B68" s="194" t="s">
        <v>123</v>
      </c>
      <c r="C68" s="187" t="s">
        <v>10</v>
      </c>
    </row>
    <row r="69" spans="1:3" ht="14.25" customHeight="1" x14ac:dyDescent="0.2">
      <c r="A69" s="193" t="s">
        <v>124</v>
      </c>
      <c r="B69" s="189" t="s">
        <v>125</v>
      </c>
      <c r="C69" s="187" t="s">
        <v>10</v>
      </c>
    </row>
    <row r="70" spans="1:3" ht="14.25" customHeight="1" x14ac:dyDescent="0.2">
      <c r="A70" s="193" t="s">
        <v>126</v>
      </c>
      <c r="B70" s="194" t="s">
        <v>127</v>
      </c>
      <c r="C70" s="187" t="s">
        <v>10</v>
      </c>
    </row>
    <row r="71" spans="1:3" ht="14.25" customHeight="1" x14ac:dyDescent="0.2">
      <c r="A71" s="137"/>
      <c r="B71" s="138"/>
      <c r="C71" s="12"/>
    </row>
    <row r="72" spans="1:3" ht="14.25" customHeight="1" x14ac:dyDescent="0.2">
      <c r="A72" s="195"/>
      <c r="B72" s="136"/>
    </row>
  </sheetData>
  <phoneticPr fontId="8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T285"/>
  <sheetViews>
    <sheetView topLeftCell="C1" zoomScale="115" zoomScaleNormal="115" zoomScaleSheetLayoutView="145" workbookViewId="0">
      <pane xSplit="3" ySplit="4" topLeftCell="F26" activePane="bottomRight" state="frozen"/>
      <selection activeCell="C1" sqref="C1"/>
      <selection pane="topRight" activeCell="F1" sqref="F1"/>
      <selection pane="bottomLeft" activeCell="C5" sqref="C5"/>
      <selection pane="bottomRight" activeCell="O16" sqref="O16"/>
    </sheetView>
  </sheetViews>
  <sheetFormatPr defaultColWidth="9.140625" defaultRowHeight="11.25" x14ac:dyDescent="0.2"/>
  <cols>
    <col min="1" max="1" width="1.140625" style="121" hidden="1" customWidth="1"/>
    <col min="2" max="2" width="1.140625" style="117" hidden="1" customWidth="1"/>
    <col min="3" max="3" width="7.85546875" style="166" customWidth="1"/>
    <col min="4" max="4" width="5.7109375" style="151" customWidth="1"/>
    <col min="5" max="5" width="6.42578125" style="151" customWidth="1"/>
    <col min="6" max="11" width="5" style="151" customWidth="1"/>
    <col min="12" max="12" width="6" style="151" customWidth="1"/>
    <col min="13" max="13" width="5" style="151" customWidth="1"/>
    <col min="14" max="14" width="8.5703125" style="155" customWidth="1"/>
    <col min="15" max="15" width="8.5703125" style="151" customWidth="1"/>
    <col min="16" max="18" width="5" style="151" customWidth="1"/>
    <col min="19" max="19" width="6.28515625" style="151" customWidth="1"/>
    <col min="20" max="45" width="5" style="151" customWidth="1"/>
    <col min="46" max="46" width="6.28515625" style="151" customWidth="1"/>
    <col min="47" max="16384" width="9.140625" style="117"/>
  </cols>
  <sheetData>
    <row r="1" spans="1:46" ht="15" customHeight="1" x14ac:dyDescent="0.3">
      <c r="A1" s="117"/>
      <c r="C1" s="151"/>
      <c r="D1" s="385" t="s">
        <v>858</v>
      </c>
      <c r="E1" s="385" t="s">
        <v>128</v>
      </c>
      <c r="N1" s="169"/>
      <c r="O1" s="364" t="s">
        <v>884</v>
      </c>
      <c r="P1" s="152"/>
      <c r="Q1" s="153"/>
      <c r="R1" s="154"/>
      <c r="T1" s="155"/>
      <c r="Z1" s="154"/>
      <c r="AS1" s="385" t="s">
        <v>858</v>
      </c>
      <c r="AT1" s="385" t="s">
        <v>128</v>
      </c>
    </row>
    <row r="2" spans="1:46" ht="18" customHeight="1" x14ac:dyDescent="0.2">
      <c r="A2" s="117"/>
      <c r="C2" s="151"/>
      <c r="D2" s="386"/>
      <c r="E2" s="386"/>
      <c r="H2" s="156"/>
      <c r="L2" s="238"/>
      <c r="M2" s="238"/>
      <c r="N2" s="365" t="s">
        <v>892</v>
      </c>
      <c r="O2" s="365" t="s">
        <v>893</v>
      </c>
      <c r="P2" s="238" t="s">
        <v>890</v>
      </c>
      <c r="Q2" s="238"/>
      <c r="R2" s="238"/>
      <c r="AH2" s="151" t="s">
        <v>115</v>
      </c>
      <c r="AR2" s="155"/>
      <c r="AS2" s="386"/>
      <c r="AT2" s="386"/>
    </row>
    <row r="3" spans="1:46" ht="9" customHeight="1" x14ac:dyDescent="0.2">
      <c r="A3" s="118"/>
      <c r="B3" s="118"/>
      <c r="C3" s="157" t="s">
        <v>69</v>
      </c>
      <c r="D3" s="158" t="s">
        <v>861</v>
      </c>
      <c r="E3" s="159"/>
      <c r="F3" s="159"/>
      <c r="G3" s="160" t="s">
        <v>70</v>
      </c>
      <c r="H3" s="161"/>
      <c r="I3" s="391" t="s">
        <v>76</v>
      </c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392"/>
      <c r="AH3" s="392"/>
      <c r="AI3" s="392"/>
      <c r="AJ3" s="392"/>
      <c r="AK3" s="392"/>
      <c r="AL3" s="392"/>
      <c r="AM3" s="392"/>
      <c r="AN3" s="393"/>
      <c r="AO3" s="162"/>
      <c r="AP3" s="391" t="s">
        <v>77</v>
      </c>
      <c r="AQ3" s="393"/>
      <c r="AR3" s="158"/>
      <c r="AS3" s="391" t="s">
        <v>862</v>
      </c>
      <c r="AT3" s="393"/>
    </row>
    <row r="4" spans="1:46" ht="12.75" customHeight="1" x14ac:dyDescent="0.2">
      <c r="A4" s="118"/>
      <c r="B4" s="118"/>
      <c r="C4" s="212">
        <v>1</v>
      </c>
      <c r="D4" s="213" t="s">
        <v>71</v>
      </c>
      <c r="E4" s="214" t="s">
        <v>72</v>
      </c>
      <c r="F4" s="341" t="s">
        <v>111</v>
      </c>
      <c r="G4" s="342" t="s">
        <v>79</v>
      </c>
      <c r="H4" s="343">
        <v>2010</v>
      </c>
      <c r="I4" s="343">
        <v>1080</v>
      </c>
      <c r="J4" s="343">
        <v>3100</v>
      </c>
      <c r="K4" s="343">
        <v>4200</v>
      </c>
      <c r="L4" s="343">
        <v>4024</v>
      </c>
      <c r="M4" s="343">
        <v>9030</v>
      </c>
      <c r="N4" s="344">
        <v>5110</v>
      </c>
      <c r="O4" s="343">
        <v>4610</v>
      </c>
      <c r="P4" s="345">
        <v>6010</v>
      </c>
      <c r="Q4" s="345">
        <v>6011</v>
      </c>
      <c r="R4" s="345">
        <v>6000</v>
      </c>
      <c r="S4" s="346" t="s">
        <v>110</v>
      </c>
      <c r="T4" s="346" t="s">
        <v>891</v>
      </c>
      <c r="U4" s="345">
        <v>6420</v>
      </c>
      <c r="V4" s="345">
        <v>6410</v>
      </c>
      <c r="W4" s="345">
        <v>6530</v>
      </c>
      <c r="X4" s="345">
        <v>6440</v>
      </c>
      <c r="Y4" s="345">
        <v>6520</v>
      </c>
      <c r="Z4" s="345">
        <v>6511</v>
      </c>
      <c r="AA4" s="345">
        <v>6419</v>
      </c>
      <c r="AB4" s="345">
        <v>6510</v>
      </c>
      <c r="AC4" s="345">
        <v>6535</v>
      </c>
      <c r="AD4" s="345">
        <v>6710</v>
      </c>
      <c r="AE4" s="345">
        <v>6740</v>
      </c>
      <c r="AF4" s="345">
        <v>6810</v>
      </c>
      <c r="AG4" s="345">
        <v>6910</v>
      </c>
      <c r="AH4" s="345">
        <v>8300</v>
      </c>
      <c r="AI4" s="345">
        <v>8710</v>
      </c>
      <c r="AJ4" s="345">
        <v>8710</v>
      </c>
      <c r="AK4" s="345">
        <v>9150</v>
      </c>
      <c r="AL4" s="345">
        <v>9421</v>
      </c>
      <c r="AM4" s="345">
        <v>9420</v>
      </c>
      <c r="AN4" s="341">
        <v>9430</v>
      </c>
      <c r="AO4" s="213"/>
      <c r="AP4" s="213" t="s">
        <v>73</v>
      </c>
      <c r="AQ4" s="213" t="s">
        <v>74</v>
      </c>
      <c r="AR4" s="215" t="s">
        <v>75</v>
      </c>
      <c r="AS4" s="213" t="s">
        <v>73</v>
      </c>
      <c r="AT4" s="213" t="s">
        <v>74</v>
      </c>
    </row>
    <row r="5" spans="1:46" ht="12" customHeight="1" x14ac:dyDescent="0.2">
      <c r="A5" s="118"/>
      <c r="B5" s="118"/>
      <c r="C5" s="352" t="s">
        <v>78</v>
      </c>
      <c r="D5" s="201"/>
      <c r="E5" s="202"/>
      <c r="F5" s="203"/>
      <c r="G5" s="201"/>
      <c r="H5" s="204"/>
      <c r="I5" s="204"/>
      <c r="J5" s="204"/>
      <c r="K5" s="204"/>
      <c r="L5" s="204"/>
      <c r="M5" s="204"/>
      <c r="N5" s="347"/>
      <c r="O5" s="204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3"/>
      <c r="AO5" s="345"/>
      <c r="AP5" s="360">
        <f>SUM(F5:AN5)</f>
        <v>0</v>
      </c>
      <c r="AQ5" s="361">
        <f>F45</f>
        <v>0</v>
      </c>
      <c r="AR5" s="362">
        <f t="shared" ref="AR5:AR48" si="0">D5+AP5-AQ5-E5</f>
        <v>0</v>
      </c>
      <c r="AS5" s="363">
        <f>SUMIF(AR5,"&gt;0",AR5)</f>
        <v>0</v>
      </c>
      <c r="AT5" s="164">
        <f>SUMIF(AR5,"&lt;0",AR5)</f>
        <v>0</v>
      </c>
    </row>
    <row r="6" spans="1:46" ht="12" customHeight="1" x14ac:dyDescent="0.2">
      <c r="A6" s="118"/>
      <c r="B6" s="118"/>
      <c r="C6" s="352" t="s">
        <v>79</v>
      </c>
      <c r="D6" s="201"/>
      <c r="E6" s="203"/>
      <c r="F6" s="203"/>
      <c r="G6" s="201"/>
      <c r="H6" s="204"/>
      <c r="I6" s="204"/>
      <c r="J6" s="204"/>
      <c r="K6" s="204"/>
      <c r="L6" s="204"/>
      <c r="M6" s="204"/>
      <c r="N6" s="347"/>
      <c r="O6" s="204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3"/>
      <c r="AO6" s="345"/>
      <c r="AP6" s="360">
        <f t="shared" ref="AP6:AP48" si="1">SUM(F6:AN6)</f>
        <v>0</v>
      </c>
      <c r="AQ6" s="361">
        <f t="shared" ref="AQ6:AQ48" si="2">F46</f>
        <v>0</v>
      </c>
      <c r="AR6" s="362">
        <f t="shared" si="0"/>
        <v>0</v>
      </c>
      <c r="AS6" s="363">
        <f>SUMIF(AR6,"&gt;0",AR6)</f>
        <v>0</v>
      </c>
      <c r="AT6" s="164">
        <f>SUMIF(AR6,"&lt;0",AR6)</f>
        <v>0</v>
      </c>
    </row>
    <row r="7" spans="1:46" ht="12" customHeight="1" x14ac:dyDescent="0.2">
      <c r="A7" s="118"/>
      <c r="B7" s="118"/>
      <c r="C7" s="352">
        <v>1080</v>
      </c>
      <c r="D7" s="201"/>
      <c r="E7" s="202"/>
      <c r="F7" s="202"/>
      <c r="G7" s="201"/>
      <c r="H7" s="204"/>
      <c r="I7" s="204"/>
      <c r="J7" s="204"/>
      <c r="K7" s="204"/>
      <c r="L7" s="204"/>
      <c r="M7" s="204"/>
      <c r="N7" s="347"/>
      <c r="O7" s="204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3"/>
      <c r="AO7" s="352">
        <v>1080</v>
      </c>
      <c r="AP7" s="360">
        <f t="shared" si="1"/>
        <v>0</v>
      </c>
      <c r="AQ7" s="361">
        <f t="shared" si="2"/>
        <v>0</v>
      </c>
      <c r="AR7" s="362">
        <f t="shared" si="0"/>
        <v>0</v>
      </c>
      <c r="AS7" s="363">
        <f>SUMIF(AR7,"&gt;0",AR7)</f>
        <v>0</v>
      </c>
      <c r="AT7" s="164">
        <f t="shared" ref="AT7:AT48" si="3">SUMIF(AR7,"&lt;0",AR7)</f>
        <v>0</v>
      </c>
    </row>
    <row r="8" spans="1:46" ht="12" customHeight="1" x14ac:dyDescent="0.2">
      <c r="A8" s="117"/>
      <c r="C8" s="352">
        <v>2010</v>
      </c>
      <c r="D8" s="206"/>
      <c r="E8" s="206"/>
      <c r="F8" s="206"/>
      <c r="G8" s="205"/>
      <c r="H8" s="205"/>
      <c r="I8" s="205"/>
      <c r="J8" s="205"/>
      <c r="K8" s="205"/>
      <c r="L8" s="205"/>
      <c r="M8" s="205"/>
      <c r="N8" s="347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352">
        <v>2010</v>
      </c>
      <c r="AP8" s="360">
        <f t="shared" si="1"/>
        <v>0</v>
      </c>
      <c r="AQ8" s="361">
        <f t="shared" si="2"/>
        <v>0</v>
      </c>
      <c r="AR8" s="362">
        <f t="shared" si="0"/>
        <v>0</v>
      </c>
      <c r="AS8" s="363">
        <f t="shared" ref="AS8:AS48" si="4">SUMIF(AR8,"&gt;0",AR8)</f>
        <v>0</v>
      </c>
      <c r="AT8" s="164">
        <f t="shared" si="3"/>
        <v>0</v>
      </c>
    </row>
    <row r="9" spans="1:46" ht="12" customHeight="1" x14ac:dyDescent="0.2">
      <c r="A9" s="117"/>
      <c r="C9" s="352">
        <v>2700</v>
      </c>
      <c r="D9" s="206"/>
      <c r="E9" s="206"/>
      <c r="F9" s="206"/>
      <c r="G9" s="205"/>
      <c r="H9" s="205"/>
      <c r="I9" s="205"/>
      <c r="J9" s="205"/>
      <c r="K9" s="205"/>
      <c r="L9" s="205"/>
      <c r="M9" s="205"/>
      <c r="N9" s="347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352"/>
      <c r="AP9" s="360">
        <f t="shared" si="1"/>
        <v>0</v>
      </c>
      <c r="AQ9" s="361">
        <f t="shared" si="2"/>
        <v>0</v>
      </c>
      <c r="AR9" s="362">
        <f t="shared" si="0"/>
        <v>0</v>
      </c>
      <c r="AS9" s="363">
        <f t="shared" si="4"/>
        <v>0</v>
      </c>
      <c r="AT9" s="164">
        <f t="shared" si="3"/>
        <v>0</v>
      </c>
    </row>
    <row r="10" spans="1:46" ht="12" customHeight="1" x14ac:dyDescent="0.2">
      <c r="A10" s="117"/>
      <c r="C10" s="352">
        <v>3100</v>
      </c>
      <c r="D10" s="206"/>
      <c r="E10" s="206"/>
      <c r="F10" s="206"/>
      <c r="G10" s="205"/>
      <c r="H10" s="205"/>
      <c r="I10" s="205"/>
      <c r="J10" s="205"/>
      <c r="K10" s="205"/>
      <c r="L10" s="205"/>
      <c r="M10" s="205"/>
      <c r="N10" s="347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352">
        <v>3100</v>
      </c>
      <c r="AP10" s="360">
        <f t="shared" si="1"/>
        <v>0</v>
      </c>
      <c r="AQ10" s="361">
        <f t="shared" si="2"/>
        <v>0</v>
      </c>
      <c r="AR10" s="362">
        <f t="shared" si="0"/>
        <v>0</v>
      </c>
      <c r="AS10" s="363">
        <f t="shared" si="4"/>
        <v>0</v>
      </c>
      <c r="AT10" s="164">
        <f t="shared" si="3"/>
        <v>0</v>
      </c>
    </row>
    <row r="11" spans="1:46" ht="12" customHeight="1" x14ac:dyDescent="0.2">
      <c r="A11" s="117"/>
      <c r="C11" s="352">
        <v>4610</v>
      </c>
      <c r="D11" s="206"/>
      <c r="E11" s="206"/>
      <c r="F11" s="206"/>
      <c r="G11" s="205"/>
      <c r="H11" s="205"/>
      <c r="I11" s="205"/>
      <c r="J11" s="205"/>
      <c r="K11" s="205"/>
      <c r="L11" s="205"/>
      <c r="M11" s="205"/>
      <c r="N11" s="347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352">
        <v>4610</v>
      </c>
      <c r="AP11" s="360">
        <f t="shared" si="1"/>
        <v>0</v>
      </c>
      <c r="AQ11" s="361">
        <f t="shared" si="2"/>
        <v>0</v>
      </c>
      <c r="AR11" s="362">
        <f t="shared" si="0"/>
        <v>0</v>
      </c>
      <c r="AS11" s="363">
        <f t="shared" si="4"/>
        <v>0</v>
      </c>
      <c r="AT11" s="164">
        <f t="shared" si="3"/>
        <v>0</v>
      </c>
    </row>
    <row r="12" spans="1:46" ht="12" customHeight="1" x14ac:dyDescent="0.2">
      <c r="A12" s="117"/>
      <c r="C12" s="352">
        <v>4024</v>
      </c>
      <c r="D12" s="206"/>
      <c r="E12" s="206"/>
      <c r="F12" s="206"/>
      <c r="G12" s="205"/>
      <c r="H12" s="205"/>
      <c r="I12" s="205"/>
      <c r="J12" s="205"/>
      <c r="K12" s="205"/>
      <c r="L12" s="205"/>
      <c r="M12" s="205"/>
      <c r="N12" s="347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352">
        <v>4024</v>
      </c>
      <c r="AP12" s="360">
        <f t="shared" si="1"/>
        <v>0</v>
      </c>
      <c r="AQ12" s="361">
        <f t="shared" si="2"/>
        <v>0</v>
      </c>
      <c r="AR12" s="362">
        <f t="shared" si="0"/>
        <v>0</v>
      </c>
      <c r="AS12" s="363">
        <f t="shared" si="4"/>
        <v>0</v>
      </c>
      <c r="AT12" s="164">
        <f t="shared" si="3"/>
        <v>0</v>
      </c>
    </row>
    <row r="13" spans="1:46" ht="12" customHeight="1" x14ac:dyDescent="0.2">
      <c r="A13" s="117"/>
      <c r="C13" s="352">
        <v>4030</v>
      </c>
      <c r="D13" s="206"/>
      <c r="E13" s="206"/>
      <c r="F13" s="206"/>
      <c r="G13" s="205"/>
      <c r="H13" s="205"/>
      <c r="I13" s="205"/>
      <c r="J13" s="205"/>
      <c r="K13" s="205"/>
      <c r="L13" s="205"/>
      <c r="M13" s="205"/>
      <c r="N13" s="347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352">
        <v>4030</v>
      </c>
      <c r="AP13" s="360">
        <f t="shared" si="1"/>
        <v>0</v>
      </c>
      <c r="AQ13" s="361">
        <f t="shared" si="2"/>
        <v>0</v>
      </c>
      <c r="AR13" s="362">
        <f t="shared" si="0"/>
        <v>0</v>
      </c>
      <c r="AS13" s="363">
        <f t="shared" si="4"/>
        <v>0</v>
      </c>
      <c r="AT13" s="164">
        <f t="shared" si="3"/>
        <v>0</v>
      </c>
    </row>
    <row r="14" spans="1:46" ht="12" customHeight="1" x14ac:dyDescent="0.2">
      <c r="A14" s="117"/>
      <c r="C14" s="352">
        <v>4200</v>
      </c>
      <c r="D14" s="206"/>
      <c r="E14" s="206"/>
      <c r="F14" s="206"/>
      <c r="G14" s="205"/>
      <c r="H14" s="205"/>
      <c r="I14" s="205"/>
      <c r="J14" s="205"/>
      <c r="K14" s="205"/>
      <c r="L14" s="205"/>
      <c r="M14" s="205"/>
      <c r="N14" s="348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352">
        <v>4200</v>
      </c>
      <c r="AP14" s="360">
        <f t="shared" si="1"/>
        <v>0</v>
      </c>
      <c r="AQ14" s="361">
        <f t="shared" si="2"/>
        <v>0</v>
      </c>
      <c r="AR14" s="362">
        <f t="shared" si="0"/>
        <v>0</v>
      </c>
      <c r="AS14" s="363">
        <f t="shared" si="4"/>
        <v>0</v>
      </c>
      <c r="AT14" s="164">
        <f t="shared" si="3"/>
        <v>0</v>
      </c>
    </row>
    <row r="15" spans="1:46" ht="12" customHeight="1" x14ac:dyDescent="0.2">
      <c r="A15" s="117"/>
      <c r="C15" s="352">
        <v>5010</v>
      </c>
      <c r="D15" s="206"/>
      <c r="E15" s="206"/>
      <c r="F15" s="206"/>
      <c r="G15" s="205"/>
      <c r="H15" s="205"/>
      <c r="I15" s="205"/>
      <c r="J15" s="205"/>
      <c r="K15" s="205"/>
      <c r="L15" s="205"/>
      <c r="M15" s="205"/>
      <c r="N15" s="347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352">
        <v>9030</v>
      </c>
      <c r="AP15" s="360">
        <f t="shared" si="1"/>
        <v>0</v>
      </c>
      <c r="AQ15" s="361">
        <f t="shared" si="2"/>
        <v>0</v>
      </c>
      <c r="AR15" s="362">
        <f t="shared" si="0"/>
        <v>0</v>
      </c>
      <c r="AS15" s="363">
        <f t="shared" si="4"/>
        <v>0</v>
      </c>
      <c r="AT15" s="164">
        <f t="shared" si="3"/>
        <v>0</v>
      </c>
    </row>
    <row r="16" spans="1:46" ht="12" customHeight="1" x14ac:dyDescent="0.2">
      <c r="A16" s="117"/>
      <c r="C16" s="353">
        <v>5110</v>
      </c>
      <c r="D16" s="206"/>
      <c r="E16" s="206"/>
      <c r="F16" s="206"/>
      <c r="G16" s="205"/>
      <c r="H16" s="205"/>
      <c r="I16" s="205"/>
      <c r="J16" s="205"/>
      <c r="K16" s="205"/>
      <c r="L16" s="205">
        <f>'Хисоблар буйича аксланиши'!C7/1000</f>
        <v>0</v>
      </c>
      <c r="M16" s="205"/>
      <c r="N16" s="347"/>
      <c r="O16" s="205">
        <f>('Хисоблар буйича аксланиши'!C8+'Хисоблар буйича аксланиши'!C13)/1000</f>
        <v>0</v>
      </c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354">
        <v>5110</v>
      </c>
      <c r="AP16" s="360">
        <f t="shared" si="1"/>
        <v>0</v>
      </c>
      <c r="AQ16" s="361">
        <f t="shared" si="2"/>
        <v>0</v>
      </c>
      <c r="AR16" s="362">
        <f t="shared" si="0"/>
        <v>0</v>
      </c>
      <c r="AS16" s="363">
        <f t="shared" si="4"/>
        <v>0</v>
      </c>
      <c r="AT16" s="164">
        <f t="shared" si="3"/>
        <v>0</v>
      </c>
    </row>
    <row r="17" spans="1:46" ht="12" customHeight="1" x14ac:dyDescent="0.2">
      <c r="A17" s="117"/>
      <c r="C17" s="352">
        <v>5112</v>
      </c>
      <c r="D17" s="207"/>
      <c r="E17" s="206"/>
      <c r="F17" s="206"/>
      <c r="G17" s="205"/>
      <c r="H17" s="205"/>
      <c r="I17" s="205"/>
      <c r="J17" s="205"/>
      <c r="K17" s="205"/>
      <c r="L17" s="205"/>
      <c r="M17" s="206"/>
      <c r="N17" s="347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352">
        <v>5112</v>
      </c>
      <c r="AP17" s="360">
        <f t="shared" si="1"/>
        <v>0</v>
      </c>
      <c r="AQ17" s="361">
        <f t="shared" si="2"/>
        <v>0</v>
      </c>
      <c r="AR17" s="362">
        <f t="shared" si="0"/>
        <v>0</v>
      </c>
      <c r="AS17" s="363">
        <f t="shared" si="4"/>
        <v>0</v>
      </c>
      <c r="AT17" s="164">
        <f t="shared" si="3"/>
        <v>0</v>
      </c>
    </row>
    <row r="18" spans="1:46" ht="12" customHeight="1" x14ac:dyDescent="0.2">
      <c r="A18" s="117"/>
      <c r="C18" s="352">
        <v>6000</v>
      </c>
      <c r="D18" s="207"/>
      <c r="E18" s="206"/>
      <c r="F18" s="206"/>
      <c r="G18" s="205"/>
      <c r="H18" s="205"/>
      <c r="I18" s="205"/>
      <c r="J18" s="205"/>
      <c r="K18" s="205"/>
      <c r="L18" s="205"/>
      <c r="M18" s="206"/>
      <c r="N18" s="347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352">
        <v>6000</v>
      </c>
      <c r="AP18" s="360">
        <f t="shared" si="1"/>
        <v>0</v>
      </c>
      <c r="AQ18" s="361">
        <f t="shared" si="2"/>
        <v>0</v>
      </c>
      <c r="AR18" s="362">
        <f t="shared" si="0"/>
        <v>0</v>
      </c>
      <c r="AS18" s="363">
        <f t="shared" si="4"/>
        <v>0</v>
      </c>
      <c r="AT18" s="164">
        <f t="shared" si="3"/>
        <v>0</v>
      </c>
    </row>
    <row r="19" spans="1:46" ht="12" customHeight="1" x14ac:dyDescent="0.2">
      <c r="A19" s="117"/>
      <c r="C19" s="352">
        <v>6011</v>
      </c>
      <c r="D19" s="207"/>
      <c r="E19" s="206"/>
      <c r="F19" s="206"/>
      <c r="G19" s="205"/>
      <c r="H19" s="205"/>
      <c r="I19" s="205"/>
      <c r="J19" s="205"/>
      <c r="K19" s="205"/>
      <c r="L19" s="205"/>
      <c r="M19" s="206"/>
      <c r="N19" s="347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352">
        <v>6011</v>
      </c>
      <c r="AP19" s="360">
        <f t="shared" si="1"/>
        <v>0</v>
      </c>
      <c r="AQ19" s="361">
        <f t="shared" si="2"/>
        <v>0</v>
      </c>
      <c r="AR19" s="362">
        <f t="shared" si="0"/>
        <v>0</v>
      </c>
      <c r="AS19" s="363">
        <f t="shared" si="4"/>
        <v>0</v>
      </c>
      <c r="AT19" s="164">
        <f t="shared" si="3"/>
        <v>0</v>
      </c>
    </row>
    <row r="20" spans="1:46" ht="12" customHeight="1" x14ac:dyDescent="0.2">
      <c r="A20" s="117"/>
      <c r="C20" s="352">
        <v>6010</v>
      </c>
      <c r="D20" s="206"/>
      <c r="E20" s="206"/>
      <c r="F20" s="206"/>
      <c r="G20" s="205"/>
      <c r="H20" s="205"/>
      <c r="I20" s="205"/>
      <c r="J20" s="205"/>
      <c r="K20" s="205"/>
      <c r="L20" s="205"/>
      <c r="M20" s="205"/>
      <c r="N20" s="347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352">
        <v>6010</v>
      </c>
      <c r="AP20" s="360">
        <f t="shared" si="1"/>
        <v>0</v>
      </c>
      <c r="AQ20" s="361">
        <f t="shared" si="2"/>
        <v>0</v>
      </c>
      <c r="AR20" s="362">
        <f t="shared" si="0"/>
        <v>0</v>
      </c>
      <c r="AS20" s="363">
        <f t="shared" si="4"/>
        <v>0</v>
      </c>
      <c r="AT20" s="164">
        <f t="shared" si="3"/>
        <v>0</v>
      </c>
    </row>
    <row r="21" spans="1:46" ht="12" customHeight="1" x14ac:dyDescent="0.2">
      <c r="A21" s="117"/>
      <c r="C21" s="354">
        <v>6000</v>
      </c>
      <c r="D21" s="206"/>
      <c r="E21" s="206"/>
      <c r="F21" s="206"/>
      <c r="G21" s="205"/>
      <c r="H21" s="205"/>
      <c r="I21" s="205"/>
      <c r="J21" s="205"/>
      <c r="K21" s="205"/>
      <c r="L21" s="205"/>
      <c r="M21" s="205"/>
      <c r="N21" s="347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354">
        <v>6410</v>
      </c>
      <c r="AP21" s="360">
        <f t="shared" si="1"/>
        <v>0</v>
      </c>
      <c r="AQ21" s="361">
        <f t="shared" si="2"/>
        <v>0</v>
      </c>
      <c r="AR21" s="362">
        <f t="shared" si="0"/>
        <v>0</v>
      </c>
      <c r="AS21" s="363">
        <f t="shared" si="4"/>
        <v>0</v>
      </c>
      <c r="AT21" s="164">
        <f t="shared" si="3"/>
        <v>0</v>
      </c>
    </row>
    <row r="22" spans="1:46" ht="12" customHeight="1" x14ac:dyDescent="0.2">
      <c r="A22" s="117"/>
      <c r="C22" s="346">
        <v>6410</v>
      </c>
      <c r="D22" s="206"/>
      <c r="E22" s="206"/>
      <c r="F22" s="206"/>
      <c r="G22" s="205"/>
      <c r="H22" s="205"/>
      <c r="I22" s="205"/>
      <c r="J22" s="205"/>
      <c r="K22" s="205"/>
      <c r="L22" s="205"/>
      <c r="M22" s="205"/>
      <c r="N22" s="347">
        <f>-'Хисоблар буйича аксланиши'!G10/1000</f>
        <v>0</v>
      </c>
      <c r="O22" s="205"/>
      <c r="P22" s="205"/>
      <c r="Q22" s="205"/>
      <c r="R22" s="205"/>
      <c r="S22" s="205"/>
      <c r="T22" s="206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354">
        <v>6410</v>
      </c>
      <c r="AP22" s="360">
        <f t="shared" si="1"/>
        <v>0</v>
      </c>
      <c r="AQ22" s="361">
        <f t="shared" si="2"/>
        <v>0</v>
      </c>
      <c r="AR22" s="362">
        <f t="shared" si="0"/>
        <v>0</v>
      </c>
      <c r="AS22" s="363">
        <f t="shared" si="4"/>
        <v>0</v>
      </c>
      <c r="AT22" s="164">
        <f t="shared" si="3"/>
        <v>0</v>
      </c>
    </row>
    <row r="23" spans="1:46" ht="12" customHeight="1" x14ac:dyDescent="0.2">
      <c r="A23" s="119"/>
      <c r="B23" s="120"/>
      <c r="C23" s="346">
        <v>6530</v>
      </c>
      <c r="D23" s="206"/>
      <c r="E23" s="206"/>
      <c r="F23" s="206"/>
      <c r="G23" s="205"/>
      <c r="H23" s="205"/>
      <c r="I23" s="205"/>
      <c r="J23" s="205"/>
      <c r="K23" s="205"/>
      <c r="L23" s="205"/>
      <c r="M23" s="205"/>
      <c r="N23" s="347">
        <f>-'Хисоблар буйича аксланиши'!G15/1000</f>
        <v>0</v>
      </c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346">
        <v>6530</v>
      </c>
      <c r="AP23" s="360">
        <f t="shared" si="1"/>
        <v>0</v>
      </c>
      <c r="AQ23" s="361">
        <f t="shared" si="2"/>
        <v>0</v>
      </c>
      <c r="AR23" s="362">
        <f t="shared" si="0"/>
        <v>0</v>
      </c>
      <c r="AS23" s="363">
        <f t="shared" si="4"/>
        <v>0</v>
      </c>
      <c r="AT23" s="164">
        <f t="shared" si="3"/>
        <v>0</v>
      </c>
    </row>
    <row r="24" spans="1:46" ht="12" customHeight="1" x14ac:dyDescent="0.2">
      <c r="A24" s="119"/>
      <c r="B24" s="120"/>
      <c r="C24" s="346" t="s">
        <v>110</v>
      </c>
      <c r="D24" s="206"/>
      <c r="E24" s="206"/>
      <c r="F24" s="206"/>
      <c r="G24" s="205"/>
      <c r="H24" s="205"/>
      <c r="I24" s="205"/>
      <c r="J24" s="205"/>
      <c r="K24" s="205"/>
      <c r="L24" s="205"/>
      <c r="M24" s="205"/>
      <c r="N24" s="347">
        <f>-'Хисоблар буйича аксланиши'!G11/1000</f>
        <v>0</v>
      </c>
      <c r="O24" s="208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346">
        <v>6411</v>
      </c>
      <c r="AP24" s="360">
        <f t="shared" si="1"/>
        <v>0</v>
      </c>
      <c r="AQ24" s="361">
        <f t="shared" si="2"/>
        <v>0</v>
      </c>
      <c r="AR24" s="362">
        <f t="shared" si="0"/>
        <v>0</v>
      </c>
      <c r="AS24" s="363">
        <f t="shared" si="4"/>
        <v>0</v>
      </c>
      <c r="AT24" s="164">
        <f t="shared" si="3"/>
        <v>0</v>
      </c>
    </row>
    <row r="25" spans="1:46" ht="12" customHeight="1" x14ac:dyDescent="0.2">
      <c r="A25" s="119"/>
      <c r="B25" s="120"/>
      <c r="C25" s="346">
        <v>6413</v>
      </c>
      <c r="D25" s="205"/>
      <c r="E25" s="209"/>
      <c r="F25" s="209"/>
      <c r="G25" s="205"/>
      <c r="H25" s="205"/>
      <c r="I25" s="205"/>
      <c r="J25" s="205"/>
      <c r="K25" s="205"/>
      <c r="L25" s="205"/>
      <c r="M25" s="205"/>
      <c r="N25" s="347"/>
      <c r="O25" s="206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346">
        <v>6413</v>
      </c>
      <c r="AP25" s="360">
        <f t="shared" si="1"/>
        <v>0</v>
      </c>
      <c r="AQ25" s="361">
        <f t="shared" si="2"/>
        <v>0</v>
      </c>
      <c r="AR25" s="362">
        <f t="shared" si="0"/>
        <v>0</v>
      </c>
      <c r="AS25" s="363">
        <f t="shared" si="4"/>
        <v>0</v>
      </c>
      <c r="AT25" s="164">
        <f t="shared" si="3"/>
        <v>0</v>
      </c>
    </row>
    <row r="26" spans="1:46" ht="12" customHeight="1" x14ac:dyDescent="0.2">
      <c r="A26" s="119"/>
      <c r="B26" s="120"/>
      <c r="C26" s="346">
        <v>6414</v>
      </c>
      <c r="D26" s="206"/>
      <c r="E26" s="206"/>
      <c r="F26" s="206"/>
      <c r="G26" s="205"/>
      <c r="H26" s="205"/>
      <c r="I26" s="205"/>
      <c r="J26" s="205"/>
      <c r="K26" s="205"/>
      <c r="L26" s="205"/>
      <c r="M26" s="205"/>
      <c r="N26" s="347">
        <f>-'Хисоблар буйича аксланиши'!G12/1000</f>
        <v>0</v>
      </c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346">
        <v>6414</v>
      </c>
      <c r="AP26" s="360">
        <f t="shared" si="1"/>
        <v>0</v>
      </c>
      <c r="AQ26" s="361">
        <f t="shared" si="2"/>
        <v>0</v>
      </c>
      <c r="AR26" s="362">
        <f t="shared" si="0"/>
        <v>0</v>
      </c>
      <c r="AS26" s="363">
        <f t="shared" si="4"/>
        <v>0</v>
      </c>
      <c r="AT26" s="164">
        <f t="shared" si="3"/>
        <v>0</v>
      </c>
    </row>
    <row r="27" spans="1:46" ht="12" customHeight="1" x14ac:dyDescent="0.2">
      <c r="A27" s="119"/>
      <c r="B27" s="120"/>
      <c r="C27" s="346">
        <v>6419</v>
      </c>
      <c r="D27" s="206"/>
      <c r="E27" s="206"/>
      <c r="F27" s="206"/>
      <c r="G27" s="205"/>
      <c r="H27" s="205"/>
      <c r="I27" s="205"/>
      <c r="J27" s="205"/>
      <c r="K27" s="205"/>
      <c r="L27" s="205"/>
      <c r="M27" s="205"/>
      <c r="N27" s="347">
        <f>-'Хисоблар буйича аксланиши'!G13/1000</f>
        <v>0</v>
      </c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346">
        <v>6419</v>
      </c>
      <c r="AP27" s="360">
        <f t="shared" si="1"/>
        <v>0</v>
      </c>
      <c r="AQ27" s="361">
        <f t="shared" si="2"/>
        <v>0</v>
      </c>
      <c r="AR27" s="362">
        <f t="shared" si="0"/>
        <v>0</v>
      </c>
      <c r="AS27" s="363">
        <f t="shared" si="4"/>
        <v>0</v>
      </c>
      <c r="AT27" s="164">
        <f t="shared" si="3"/>
        <v>0</v>
      </c>
    </row>
    <row r="28" spans="1:46" ht="12" customHeight="1" x14ac:dyDescent="0.2">
      <c r="A28" s="119"/>
      <c r="B28" s="120"/>
      <c r="C28" s="346">
        <v>6440</v>
      </c>
      <c r="D28" s="206"/>
      <c r="E28" s="206"/>
      <c r="F28" s="206"/>
      <c r="G28" s="205"/>
      <c r="H28" s="205"/>
      <c r="I28" s="205"/>
      <c r="J28" s="205"/>
      <c r="K28" s="205"/>
      <c r="L28" s="205"/>
      <c r="M28" s="205"/>
      <c r="N28" s="347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346">
        <v>6440</v>
      </c>
      <c r="AP28" s="360">
        <f t="shared" si="1"/>
        <v>0</v>
      </c>
      <c r="AQ28" s="361">
        <f t="shared" si="2"/>
        <v>0</v>
      </c>
      <c r="AR28" s="362">
        <f t="shared" si="0"/>
        <v>0</v>
      </c>
      <c r="AS28" s="363">
        <f t="shared" si="4"/>
        <v>0</v>
      </c>
      <c r="AT28" s="164">
        <f t="shared" si="3"/>
        <v>0</v>
      </c>
    </row>
    <row r="29" spans="1:46" ht="12" customHeight="1" x14ac:dyDescent="0.2">
      <c r="A29" s="119"/>
      <c r="B29" s="120"/>
      <c r="C29" s="355">
        <v>6510</v>
      </c>
      <c r="D29" s="206"/>
      <c r="E29" s="206"/>
      <c r="F29" s="206"/>
      <c r="G29" s="205"/>
      <c r="H29" s="205"/>
      <c r="I29" s="205"/>
      <c r="J29" s="205"/>
      <c r="K29" s="205"/>
      <c r="L29" s="205"/>
      <c r="M29" s="205"/>
      <c r="N29" s="347">
        <f>-'Хисоблар буйича аксланиши'!G14/1000</f>
        <v>0</v>
      </c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355">
        <v>6510</v>
      </c>
      <c r="AP29" s="360">
        <f t="shared" si="1"/>
        <v>0</v>
      </c>
      <c r="AQ29" s="361">
        <f t="shared" si="2"/>
        <v>0</v>
      </c>
      <c r="AR29" s="362">
        <f t="shared" si="0"/>
        <v>0</v>
      </c>
      <c r="AS29" s="363">
        <f t="shared" si="4"/>
        <v>0</v>
      </c>
      <c r="AT29" s="164">
        <f t="shared" si="3"/>
        <v>0</v>
      </c>
    </row>
    <row r="30" spans="1:46" ht="12" customHeight="1" x14ac:dyDescent="0.2">
      <c r="C30" s="355">
        <v>6511</v>
      </c>
      <c r="D30" s="206"/>
      <c r="E30" s="206"/>
      <c r="F30" s="206"/>
      <c r="G30" s="205"/>
      <c r="H30" s="205"/>
      <c r="I30" s="205"/>
      <c r="J30" s="205"/>
      <c r="K30" s="205"/>
      <c r="L30" s="205"/>
      <c r="M30" s="205"/>
      <c r="N30" s="347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355">
        <v>6511</v>
      </c>
      <c r="AP30" s="360">
        <f t="shared" si="1"/>
        <v>0</v>
      </c>
      <c r="AQ30" s="361">
        <f t="shared" si="2"/>
        <v>0</v>
      </c>
      <c r="AR30" s="362">
        <f t="shared" si="0"/>
        <v>0</v>
      </c>
      <c r="AS30" s="363">
        <f t="shared" si="4"/>
        <v>0</v>
      </c>
      <c r="AT30" s="164">
        <f t="shared" si="3"/>
        <v>0</v>
      </c>
    </row>
    <row r="31" spans="1:46" ht="12" customHeight="1" x14ac:dyDescent="0.2">
      <c r="C31" s="355">
        <v>6535</v>
      </c>
      <c r="D31" s="206"/>
      <c r="E31" s="206"/>
      <c r="F31" s="206"/>
      <c r="G31" s="205"/>
      <c r="H31" s="205"/>
      <c r="I31" s="205"/>
      <c r="J31" s="205"/>
      <c r="K31" s="205"/>
      <c r="L31" s="205"/>
      <c r="M31" s="205"/>
      <c r="N31" s="347">
        <f>-'Хисоблар буйича аксланиши'!G16/1000</f>
        <v>0</v>
      </c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355">
        <v>6535</v>
      </c>
      <c r="AP31" s="360">
        <f t="shared" si="1"/>
        <v>0</v>
      </c>
      <c r="AQ31" s="361">
        <f t="shared" si="2"/>
        <v>0</v>
      </c>
      <c r="AR31" s="362">
        <f t="shared" si="0"/>
        <v>0</v>
      </c>
      <c r="AS31" s="363">
        <f t="shared" si="4"/>
        <v>0</v>
      </c>
      <c r="AT31" s="164">
        <f t="shared" si="3"/>
        <v>0</v>
      </c>
    </row>
    <row r="32" spans="1:46" ht="12" customHeight="1" x14ac:dyDescent="0.2">
      <c r="A32" s="117"/>
      <c r="C32" s="355">
        <v>6710</v>
      </c>
      <c r="D32" s="206"/>
      <c r="E32" s="206"/>
      <c r="F32" s="206"/>
      <c r="G32" s="205"/>
      <c r="H32" s="205"/>
      <c r="I32" s="205"/>
      <c r="J32" s="205"/>
      <c r="K32" s="205"/>
      <c r="L32" s="205"/>
      <c r="M32" s="205"/>
      <c r="N32" s="347">
        <f>-('Хисоблар буйича аксланиши'!G17+'Хисоблар буйича аксланиши'!G18+'Хисоблар буйича аксланиши'!G19)/1000</f>
        <v>0</v>
      </c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356">
        <v>6710</v>
      </c>
      <c r="AP32" s="360">
        <f t="shared" si="1"/>
        <v>0</v>
      </c>
      <c r="AQ32" s="361">
        <f t="shared" si="2"/>
        <v>0</v>
      </c>
      <c r="AR32" s="362">
        <f t="shared" si="0"/>
        <v>0</v>
      </c>
      <c r="AS32" s="363">
        <f t="shared" si="4"/>
        <v>0</v>
      </c>
      <c r="AT32" s="164">
        <f t="shared" si="3"/>
        <v>0</v>
      </c>
    </row>
    <row r="33" spans="1:46" ht="12" customHeight="1" x14ac:dyDescent="0.2">
      <c r="A33" s="117"/>
      <c r="C33" s="355">
        <v>6800</v>
      </c>
      <c r="D33" s="206"/>
      <c r="E33" s="206"/>
      <c r="F33" s="206"/>
      <c r="G33" s="205"/>
      <c r="H33" s="205"/>
      <c r="I33" s="205"/>
      <c r="J33" s="205"/>
      <c r="K33" s="205"/>
      <c r="L33" s="205"/>
      <c r="M33" s="205"/>
      <c r="N33" s="347">
        <f>-'Хисоблар буйича аксланиши'!G20/1000</f>
        <v>0</v>
      </c>
      <c r="O33" s="205"/>
      <c r="P33" s="205"/>
      <c r="Q33" s="205"/>
      <c r="R33" s="205"/>
      <c r="S33" s="205"/>
      <c r="T33" s="210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356">
        <v>6810</v>
      </c>
      <c r="AP33" s="360">
        <f t="shared" si="1"/>
        <v>0</v>
      </c>
      <c r="AQ33" s="361">
        <f t="shared" si="2"/>
        <v>0</v>
      </c>
      <c r="AR33" s="362">
        <f t="shared" si="0"/>
        <v>0</v>
      </c>
      <c r="AS33" s="363">
        <f t="shared" si="4"/>
        <v>0</v>
      </c>
      <c r="AT33" s="164">
        <f t="shared" si="3"/>
        <v>0</v>
      </c>
    </row>
    <row r="34" spans="1:46" ht="12" customHeight="1" x14ac:dyDescent="0.2">
      <c r="A34" s="117"/>
      <c r="C34" s="355">
        <v>6910</v>
      </c>
      <c r="D34" s="206"/>
      <c r="E34" s="206"/>
      <c r="F34" s="206"/>
      <c r="G34" s="205"/>
      <c r="H34" s="205"/>
      <c r="I34" s="205"/>
      <c r="J34" s="205"/>
      <c r="K34" s="205"/>
      <c r="L34" s="205"/>
      <c r="M34" s="205"/>
      <c r="N34" s="347">
        <f>-'Хисоблар буйича аксланиши'!G23/1000</f>
        <v>0</v>
      </c>
      <c r="O34" s="205"/>
      <c r="P34" s="205"/>
      <c r="Q34" s="205"/>
      <c r="R34" s="205"/>
      <c r="S34" s="205"/>
      <c r="T34" s="210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356">
        <v>6910</v>
      </c>
      <c r="AP34" s="360">
        <f t="shared" si="1"/>
        <v>0</v>
      </c>
      <c r="AQ34" s="361">
        <f t="shared" si="2"/>
        <v>0</v>
      </c>
      <c r="AR34" s="362">
        <f t="shared" si="0"/>
        <v>0</v>
      </c>
      <c r="AS34" s="363">
        <f t="shared" si="4"/>
        <v>0</v>
      </c>
      <c r="AT34" s="164">
        <f t="shared" si="3"/>
        <v>0</v>
      </c>
    </row>
    <row r="35" spans="1:46" ht="12" customHeight="1" x14ac:dyDescent="0.2">
      <c r="A35" s="117"/>
      <c r="C35" s="355">
        <v>7610</v>
      </c>
      <c r="D35" s="206"/>
      <c r="E35" s="205"/>
      <c r="F35" s="205"/>
      <c r="G35" s="205"/>
      <c r="H35" s="205"/>
      <c r="I35" s="205"/>
      <c r="J35" s="205"/>
      <c r="K35" s="205"/>
      <c r="L35" s="205"/>
      <c r="M35" s="205"/>
      <c r="N35" s="347">
        <f>-'Хисоблар буйича аксланиши'!G24/1000</f>
        <v>0</v>
      </c>
      <c r="O35" s="206"/>
      <c r="P35" s="205"/>
      <c r="Q35" s="205"/>
      <c r="R35" s="205"/>
      <c r="S35" s="205"/>
      <c r="T35" s="205"/>
      <c r="U35" s="205"/>
      <c r="V35" s="205"/>
      <c r="W35" s="208"/>
      <c r="X35" s="205"/>
      <c r="Y35" s="208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356">
        <v>7610</v>
      </c>
      <c r="AP35" s="360">
        <f t="shared" si="1"/>
        <v>0</v>
      </c>
      <c r="AQ35" s="361">
        <f t="shared" si="2"/>
        <v>0</v>
      </c>
      <c r="AR35" s="362">
        <f t="shared" si="0"/>
        <v>0</v>
      </c>
      <c r="AS35" s="363">
        <f t="shared" si="4"/>
        <v>0</v>
      </c>
      <c r="AT35" s="164">
        <f t="shared" si="3"/>
        <v>0</v>
      </c>
    </row>
    <row r="36" spans="1:46" ht="12" customHeight="1" x14ac:dyDescent="0.2">
      <c r="A36" s="117"/>
      <c r="C36" s="355">
        <v>6840</v>
      </c>
      <c r="D36" s="206"/>
      <c r="E36" s="205"/>
      <c r="F36" s="205"/>
      <c r="G36" s="205"/>
      <c r="H36" s="205"/>
      <c r="I36" s="205"/>
      <c r="J36" s="205"/>
      <c r="K36" s="205"/>
      <c r="L36" s="205"/>
      <c r="M36" s="205"/>
      <c r="N36" s="347">
        <f>-'Хисоблар буйича аксланиши'!G21/1000</f>
        <v>0</v>
      </c>
      <c r="O36" s="206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357">
        <v>8300</v>
      </c>
      <c r="AP36" s="360">
        <f t="shared" si="1"/>
        <v>0</v>
      </c>
      <c r="AQ36" s="361">
        <f t="shared" si="2"/>
        <v>0</v>
      </c>
      <c r="AR36" s="362">
        <f t="shared" si="0"/>
        <v>0</v>
      </c>
      <c r="AS36" s="363">
        <f t="shared" si="4"/>
        <v>0</v>
      </c>
      <c r="AT36" s="164">
        <f t="shared" si="3"/>
        <v>0</v>
      </c>
    </row>
    <row r="37" spans="1:46" ht="12" customHeight="1" x14ac:dyDescent="0.2">
      <c r="A37" s="117"/>
      <c r="C37" s="355">
        <v>6850</v>
      </c>
      <c r="D37" s="206"/>
      <c r="E37" s="205"/>
      <c r="F37" s="205"/>
      <c r="G37" s="205"/>
      <c r="H37" s="205"/>
      <c r="I37" s="205"/>
      <c r="J37" s="205"/>
      <c r="K37" s="205"/>
      <c r="L37" s="205"/>
      <c r="M37" s="205"/>
      <c r="N37" s="347">
        <f>-'Хисоблар буйича аксланиши'!G22/1000</f>
        <v>0</v>
      </c>
      <c r="O37" s="206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352">
        <v>8400</v>
      </c>
      <c r="AP37" s="360">
        <f t="shared" si="1"/>
        <v>0</v>
      </c>
      <c r="AQ37" s="361">
        <f t="shared" si="2"/>
        <v>0</v>
      </c>
      <c r="AR37" s="362">
        <f t="shared" si="0"/>
        <v>0</v>
      </c>
      <c r="AS37" s="363">
        <f t="shared" si="4"/>
        <v>0</v>
      </c>
      <c r="AT37" s="164">
        <f t="shared" si="3"/>
        <v>0</v>
      </c>
    </row>
    <row r="38" spans="1:46" ht="12" customHeight="1" x14ac:dyDescent="0.2">
      <c r="A38" s="117"/>
      <c r="C38" s="355">
        <v>8510</v>
      </c>
      <c r="D38" s="206"/>
      <c r="E38" s="205"/>
      <c r="F38" s="205"/>
      <c r="G38" s="205"/>
      <c r="H38" s="205"/>
      <c r="I38" s="205"/>
      <c r="J38" s="205"/>
      <c r="K38" s="205"/>
      <c r="L38" s="205"/>
      <c r="M38" s="205"/>
      <c r="N38" s="347"/>
      <c r="O38" s="206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352">
        <v>8510</v>
      </c>
      <c r="AP38" s="360">
        <f t="shared" si="1"/>
        <v>0</v>
      </c>
      <c r="AQ38" s="361">
        <f t="shared" si="2"/>
        <v>0</v>
      </c>
      <c r="AR38" s="362">
        <f t="shared" si="0"/>
        <v>0</v>
      </c>
      <c r="AS38" s="363">
        <f t="shared" si="4"/>
        <v>0</v>
      </c>
      <c r="AT38" s="164">
        <f t="shared" si="3"/>
        <v>0</v>
      </c>
    </row>
    <row r="39" spans="1:46" ht="12" customHeight="1" x14ac:dyDescent="0.2">
      <c r="A39" s="117"/>
      <c r="C39" s="355">
        <v>8710</v>
      </c>
      <c r="D39" s="206"/>
      <c r="E39" s="205"/>
      <c r="F39" s="205"/>
      <c r="G39" s="205"/>
      <c r="H39" s="205"/>
      <c r="I39" s="205"/>
      <c r="J39" s="205"/>
      <c r="K39" s="205"/>
      <c r="L39" s="205"/>
      <c r="M39" s="205"/>
      <c r="N39" s="347"/>
      <c r="O39" s="206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358">
        <v>8710</v>
      </c>
      <c r="AP39" s="360">
        <f t="shared" si="1"/>
        <v>0</v>
      </c>
      <c r="AQ39" s="361">
        <f t="shared" si="2"/>
        <v>0</v>
      </c>
      <c r="AR39" s="362">
        <f t="shared" si="0"/>
        <v>0</v>
      </c>
      <c r="AS39" s="363">
        <f t="shared" si="4"/>
        <v>0</v>
      </c>
      <c r="AT39" s="164">
        <f t="shared" si="3"/>
        <v>0</v>
      </c>
    </row>
    <row r="40" spans="1:46" ht="12" customHeight="1" x14ac:dyDescent="0.2">
      <c r="A40" s="117"/>
      <c r="C40" s="352">
        <v>9030</v>
      </c>
      <c r="D40" s="206"/>
      <c r="E40" s="206"/>
      <c r="F40" s="206"/>
      <c r="G40" s="205"/>
      <c r="H40" s="205"/>
      <c r="I40" s="205"/>
      <c r="J40" s="205"/>
      <c r="K40" s="205"/>
      <c r="L40" s="205"/>
      <c r="M40" s="205"/>
      <c r="N40" s="347"/>
      <c r="O40" s="206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352">
        <v>8010</v>
      </c>
      <c r="AP40" s="360">
        <f t="shared" si="1"/>
        <v>0</v>
      </c>
      <c r="AQ40" s="361">
        <f t="shared" si="2"/>
        <v>0</v>
      </c>
      <c r="AR40" s="362">
        <f t="shared" si="0"/>
        <v>0</v>
      </c>
      <c r="AS40" s="363">
        <f t="shared" si="4"/>
        <v>0</v>
      </c>
      <c r="AT40" s="164">
        <f t="shared" si="3"/>
        <v>0</v>
      </c>
    </row>
    <row r="41" spans="1:46" ht="12" customHeight="1" x14ac:dyDescent="0.2">
      <c r="C41" s="352">
        <v>9150</v>
      </c>
      <c r="D41" s="206"/>
      <c r="E41" s="206"/>
      <c r="F41" s="206"/>
      <c r="G41" s="205"/>
      <c r="H41" s="205"/>
      <c r="I41" s="205"/>
      <c r="J41" s="205"/>
      <c r="K41" s="205"/>
      <c r="L41" s="205"/>
      <c r="M41" s="205"/>
      <c r="N41" s="347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352"/>
      <c r="AP41" s="360">
        <f t="shared" si="1"/>
        <v>0</v>
      </c>
      <c r="AQ41" s="361">
        <f t="shared" si="2"/>
        <v>0</v>
      </c>
      <c r="AR41" s="362">
        <f t="shared" si="0"/>
        <v>0</v>
      </c>
      <c r="AS41" s="363">
        <f t="shared" si="4"/>
        <v>0</v>
      </c>
      <c r="AT41" s="164">
        <f t="shared" si="3"/>
        <v>0</v>
      </c>
    </row>
    <row r="42" spans="1:46" ht="12" customHeight="1" x14ac:dyDescent="0.2">
      <c r="C42" s="355">
        <v>9420</v>
      </c>
      <c r="D42" s="206"/>
      <c r="E42" s="206"/>
      <c r="F42" s="206"/>
      <c r="G42" s="205"/>
      <c r="H42" s="205"/>
      <c r="I42" s="205"/>
      <c r="J42" s="205"/>
      <c r="K42" s="205"/>
      <c r="L42" s="205"/>
      <c r="M42" s="205"/>
      <c r="N42" s="347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359">
        <v>9420</v>
      </c>
      <c r="AP42" s="360">
        <f t="shared" si="1"/>
        <v>0</v>
      </c>
      <c r="AQ42" s="361">
        <f t="shared" si="2"/>
        <v>0</v>
      </c>
      <c r="AR42" s="362">
        <f t="shared" si="0"/>
        <v>0</v>
      </c>
      <c r="AS42" s="363">
        <f t="shared" si="4"/>
        <v>0</v>
      </c>
      <c r="AT42" s="164">
        <f t="shared" si="3"/>
        <v>0</v>
      </c>
    </row>
    <row r="43" spans="1:46" ht="12" customHeight="1" x14ac:dyDescent="0.2">
      <c r="A43" s="122"/>
      <c r="B43" s="122"/>
      <c r="C43" s="355">
        <v>9421</v>
      </c>
      <c r="D43" s="206"/>
      <c r="E43" s="206"/>
      <c r="F43" s="206"/>
      <c r="G43" s="205"/>
      <c r="H43" s="205"/>
      <c r="I43" s="205"/>
      <c r="J43" s="205"/>
      <c r="K43" s="205"/>
      <c r="L43" s="205"/>
      <c r="M43" s="205"/>
      <c r="N43" s="347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355">
        <v>9421</v>
      </c>
      <c r="AP43" s="360">
        <f t="shared" si="1"/>
        <v>0</v>
      </c>
      <c r="AQ43" s="361">
        <f t="shared" si="2"/>
        <v>0</v>
      </c>
      <c r="AR43" s="362">
        <f t="shared" si="0"/>
        <v>0</v>
      </c>
      <c r="AS43" s="363">
        <f t="shared" si="4"/>
        <v>0</v>
      </c>
      <c r="AT43" s="164">
        <f t="shared" si="3"/>
        <v>0</v>
      </c>
    </row>
    <row r="44" spans="1:46" ht="12" customHeight="1" x14ac:dyDescent="0.2">
      <c r="A44" s="117"/>
      <c r="C44" s="355">
        <v>9430</v>
      </c>
      <c r="D44" s="206"/>
      <c r="E44" s="206"/>
      <c r="F44" s="206"/>
      <c r="G44" s="205"/>
      <c r="H44" s="205"/>
      <c r="I44" s="205"/>
      <c r="J44" s="205"/>
      <c r="K44" s="205"/>
      <c r="L44" s="205"/>
      <c r="M44" s="205"/>
      <c r="N44" s="347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359">
        <v>9430</v>
      </c>
      <c r="AP44" s="360">
        <f t="shared" si="1"/>
        <v>0</v>
      </c>
      <c r="AQ44" s="361">
        <f t="shared" si="2"/>
        <v>0</v>
      </c>
      <c r="AR44" s="362">
        <f t="shared" si="0"/>
        <v>0</v>
      </c>
      <c r="AS44" s="363">
        <f t="shared" si="4"/>
        <v>0</v>
      </c>
      <c r="AT44" s="164">
        <f t="shared" si="3"/>
        <v>0</v>
      </c>
    </row>
    <row r="45" spans="1:46" ht="12" customHeight="1" x14ac:dyDescent="0.2">
      <c r="A45" s="117"/>
      <c r="C45" s="355">
        <v>9150</v>
      </c>
      <c r="D45" s="206"/>
      <c r="E45" s="206"/>
      <c r="F45" s="206"/>
      <c r="G45" s="205"/>
      <c r="H45" s="205"/>
      <c r="I45" s="205"/>
      <c r="J45" s="205"/>
      <c r="K45" s="205"/>
      <c r="L45" s="205"/>
      <c r="M45" s="205"/>
      <c r="N45" s="347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349"/>
      <c r="AP45" s="360">
        <f t="shared" si="1"/>
        <v>0</v>
      </c>
      <c r="AQ45" s="361">
        <f t="shared" si="2"/>
        <v>0</v>
      </c>
      <c r="AR45" s="362">
        <f t="shared" si="0"/>
        <v>0</v>
      </c>
      <c r="AS45" s="363">
        <f t="shared" si="4"/>
        <v>0</v>
      </c>
      <c r="AT45" s="164">
        <f t="shared" si="3"/>
        <v>0</v>
      </c>
    </row>
    <row r="46" spans="1:46" ht="12" customHeight="1" x14ac:dyDescent="0.2">
      <c r="A46" s="117"/>
      <c r="C46" s="355">
        <v>9420</v>
      </c>
      <c r="D46" s="206"/>
      <c r="E46" s="206"/>
      <c r="F46" s="205"/>
      <c r="G46" s="205"/>
      <c r="H46" s="205"/>
      <c r="I46" s="205"/>
      <c r="J46" s="205"/>
      <c r="K46" s="205"/>
      <c r="L46" s="205"/>
      <c r="M46" s="205"/>
      <c r="N46" s="347">
        <f>-('Хисоблар буйича аксланиши'!G6+'Хисоблар буйича аксланиши'!G8+'Хисоблар буйича аксланиши'!G9+'Хисоблар буйича аксланиши'!G25)/1000</f>
        <v>0</v>
      </c>
      <c r="O46" s="205"/>
      <c r="P46" s="205"/>
      <c r="Q46" s="205"/>
      <c r="R46" s="205"/>
      <c r="S46" s="206"/>
      <c r="T46" s="206"/>
      <c r="U46" s="205"/>
      <c r="V46" s="205"/>
      <c r="W46" s="205"/>
      <c r="X46" s="205"/>
      <c r="Y46" s="205"/>
      <c r="Z46" s="205"/>
      <c r="AA46" s="205"/>
      <c r="AB46" s="205"/>
      <c r="AC46" s="206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351">
        <v>9420</v>
      </c>
      <c r="AP46" s="360">
        <f t="shared" si="1"/>
        <v>0</v>
      </c>
      <c r="AQ46" s="361">
        <f t="shared" si="2"/>
        <v>0</v>
      </c>
      <c r="AR46" s="362">
        <f t="shared" si="0"/>
        <v>0</v>
      </c>
      <c r="AS46" s="363">
        <f t="shared" si="4"/>
        <v>0</v>
      </c>
      <c r="AT46" s="164">
        <f t="shared" si="3"/>
        <v>0</v>
      </c>
    </row>
    <row r="47" spans="1:46" ht="12" customHeight="1" x14ac:dyDescent="0.2">
      <c r="A47" s="117"/>
      <c r="C47" s="355">
        <v>9421</v>
      </c>
      <c r="D47" s="206"/>
      <c r="E47" s="206"/>
      <c r="F47" s="205"/>
      <c r="G47" s="205"/>
      <c r="H47" s="205"/>
      <c r="I47" s="205"/>
      <c r="J47" s="205"/>
      <c r="K47" s="205"/>
      <c r="L47" s="205"/>
      <c r="M47" s="205"/>
      <c r="N47" s="347"/>
      <c r="O47" s="205"/>
      <c r="P47" s="205"/>
      <c r="Q47" s="205"/>
      <c r="R47" s="205"/>
      <c r="S47" s="211"/>
      <c r="T47" s="208"/>
      <c r="U47" s="205"/>
      <c r="V47" s="205"/>
      <c r="W47" s="205"/>
      <c r="X47" s="205"/>
      <c r="Y47" s="205"/>
      <c r="Z47" s="205"/>
      <c r="AA47" s="205"/>
      <c r="AB47" s="205"/>
      <c r="AC47" s="206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350">
        <v>9421</v>
      </c>
      <c r="AP47" s="360">
        <f t="shared" si="1"/>
        <v>0</v>
      </c>
      <c r="AQ47" s="361">
        <f t="shared" si="2"/>
        <v>0</v>
      </c>
      <c r="AR47" s="362">
        <f t="shared" si="0"/>
        <v>0</v>
      </c>
      <c r="AS47" s="363">
        <f t="shared" si="4"/>
        <v>0</v>
      </c>
      <c r="AT47" s="164">
        <f t="shared" si="3"/>
        <v>0</v>
      </c>
    </row>
    <row r="48" spans="1:46" ht="12" customHeight="1" x14ac:dyDescent="0.2">
      <c r="A48" s="117"/>
      <c r="C48" s="355">
        <v>9430</v>
      </c>
      <c r="D48" s="206"/>
      <c r="E48" s="206"/>
      <c r="F48" s="205"/>
      <c r="G48" s="205"/>
      <c r="H48" s="205"/>
      <c r="I48" s="205"/>
      <c r="J48" s="205"/>
      <c r="K48" s="205"/>
      <c r="L48" s="205"/>
      <c r="M48" s="205"/>
      <c r="N48" s="347">
        <f>-'Хисоблар буйича аксланиши'!G26/1000</f>
        <v>0</v>
      </c>
      <c r="O48" s="205"/>
      <c r="P48" s="205"/>
      <c r="Q48" s="205"/>
      <c r="R48" s="208"/>
      <c r="S48" s="211"/>
      <c r="T48" s="208"/>
      <c r="U48" s="205"/>
      <c r="V48" s="205"/>
      <c r="W48" s="205"/>
      <c r="X48" s="205"/>
      <c r="Y48" s="205"/>
      <c r="Z48" s="205"/>
      <c r="AA48" s="205"/>
      <c r="AB48" s="205"/>
      <c r="AC48" s="206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351">
        <v>9430</v>
      </c>
      <c r="AP48" s="360">
        <f t="shared" si="1"/>
        <v>0</v>
      </c>
      <c r="AQ48" s="361">
        <f t="shared" si="2"/>
        <v>0</v>
      </c>
      <c r="AR48" s="362">
        <f t="shared" si="0"/>
        <v>0</v>
      </c>
      <c r="AS48" s="363">
        <f t="shared" si="4"/>
        <v>0</v>
      </c>
      <c r="AT48" s="164">
        <f t="shared" si="3"/>
        <v>0</v>
      </c>
    </row>
    <row r="49" spans="1:46" s="366" customFormat="1" ht="15.75" customHeight="1" x14ac:dyDescent="0.2">
      <c r="C49" s="367" t="s">
        <v>894</v>
      </c>
      <c r="D49" s="368">
        <f t="shared" ref="D49:AM49" si="5">SUM(D5:D48)</f>
        <v>0</v>
      </c>
      <c r="E49" s="368">
        <f t="shared" si="5"/>
        <v>0</v>
      </c>
      <c r="F49" s="368">
        <f t="shared" si="5"/>
        <v>0</v>
      </c>
      <c r="G49" s="368">
        <f t="shared" si="5"/>
        <v>0</v>
      </c>
      <c r="H49" s="368">
        <f t="shared" si="5"/>
        <v>0</v>
      </c>
      <c r="I49" s="368">
        <f t="shared" si="5"/>
        <v>0</v>
      </c>
      <c r="J49" s="368">
        <f t="shared" si="5"/>
        <v>0</v>
      </c>
      <c r="K49" s="368">
        <f t="shared" si="5"/>
        <v>0</v>
      </c>
      <c r="L49" s="368">
        <f t="shared" si="5"/>
        <v>0</v>
      </c>
      <c r="M49" s="368">
        <f t="shared" si="5"/>
        <v>0</v>
      </c>
      <c r="N49" s="368">
        <f t="shared" si="5"/>
        <v>0</v>
      </c>
      <c r="O49" s="368">
        <f t="shared" si="5"/>
        <v>0</v>
      </c>
      <c r="P49" s="368">
        <f t="shared" si="5"/>
        <v>0</v>
      </c>
      <c r="Q49" s="368">
        <f t="shared" si="5"/>
        <v>0</v>
      </c>
      <c r="R49" s="368">
        <f t="shared" si="5"/>
        <v>0</v>
      </c>
      <c r="S49" s="368">
        <f t="shared" si="5"/>
        <v>0</v>
      </c>
      <c r="T49" s="368">
        <f t="shared" si="5"/>
        <v>0</v>
      </c>
      <c r="U49" s="368">
        <f t="shared" si="5"/>
        <v>0</v>
      </c>
      <c r="V49" s="368">
        <f t="shared" si="5"/>
        <v>0</v>
      </c>
      <c r="W49" s="368">
        <f t="shared" si="5"/>
        <v>0</v>
      </c>
      <c r="X49" s="368">
        <f t="shared" si="5"/>
        <v>0</v>
      </c>
      <c r="Y49" s="368">
        <f t="shared" si="5"/>
        <v>0</v>
      </c>
      <c r="Z49" s="368">
        <f t="shared" si="5"/>
        <v>0</v>
      </c>
      <c r="AA49" s="368">
        <f t="shared" si="5"/>
        <v>0</v>
      </c>
      <c r="AB49" s="368">
        <f t="shared" si="5"/>
        <v>0</v>
      </c>
      <c r="AC49" s="368">
        <f t="shared" si="5"/>
        <v>0</v>
      </c>
      <c r="AD49" s="368">
        <f t="shared" si="5"/>
        <v>0</v>
      </c>
      <c r="AE49" s="368">
        <f t="shared" si="5"/>
        <v>0</v>
      </c>
      <c r="AF49" s="368">
        <f t="shared" si="5"/>
        <v>0</v>
      </c>
      <c r="AG49" s="368">
        <f t="shared" si="5"/>
        <v>0</v>
      </c>
      <c r="AH49" s="368">
        <f t="shared" si="5"/>
        <v>0</v>
      </c>
      <c r="AI49" s="368">
        <f t="shared" si="5"/>
        <v>0</v>
      </c>
      <c r="AJ49" s="368">
        <f t="shared" si="5"/>
        <v>0</v>
      </c>
      <c r="AK49" s="368">
        <f t="shared" si="5"/>
        <v>0</v>
      </c>
      <c r="AL49" s="368">
        <f t="shared" si="5"/>
        <v>0</v>
      </c>
      <c r="AM49" s="368">
        <f t="shared" si="5"/>
        <v>0</v>
      </c>
      <c r="AN49" s="368">
        <f>SUM(AN5:AN48)</f>
        <v>0</v>
      </c>
      <c r="AO49" s="369"/>
      <c r="AP49" s="370">
        <f>SUM(AP5:AP48)</f>
        <v>0</v>
      </c>
      <c r="AQ49" s="370">
        <f>SUM(AQ5:AQ48)</f>
        <v>0</v>
      </c>
      <c r="AR49" s="370">
        <f>SUM(AR5:AR48)</f>
        <v>0</v>
      </c>
      <c r="AS49" s="370">
        <f>SUM(AS5:AS48)</f>
        <v>0</v>
      </c>
      <c r="AT49" s="370">
        <f>SUM(AT5:AT48)</f>
        <v>0</v>
      </c>
    </row>
    <row r="50" spans="1:46" hidden="1" x14ac:dyDescent="0.2">
      <c r="D50" s="151">
        <f>D49-E49</f>
        <v>0</v>
      </c>
      <c r="N50" s="155">
        <f>'[2]Financial Report'!G54/1000</f>
        <v>-75743.515419999996</v>
      </c>
      <c r="X50" s="151">
        <f>AD46*25/100</f>
        <v>0</v>
      </c>
      <c r="AP50" s="163">
        <f>SUM(F49:AN49)</f>
        <v>0</v>
      </c>
      <c r="AQ50" s="155">
        <f>AQ49-AP50</f>
        <v>0</v>
      </c>
      <c r="AS50" s="155">
        <f>AS49+AT49</f>
        <v>0</v>
      </c>
    </row>
    <row r="51" spans="1:46" hidden="1" x14ac:dyDescent="0.2">
      <c r="N51" s="155">
        <f>N49+N50</f>
        <v>-75743.515419999996</v>
      </c>
      <c r="O51" s="155"/>
      <c r="S51" s="168"/>
      <c r="T51" s="168"/>
      <c r="AJ51" s="165" t="s">
        <v>86</v>
      </c>
      <c r="AK51" s="165"/>
      <c r="AL51" s="165"/>
      <c r="AM51" s="165"/>
      <c r="AN51" s="389">
        <f>E43</f>
        <v>0</v>
      </c>
      <c r="AO51" s="389"/>
      <c r="AP51" s="167">
        <f>AP49-AP50</f>
        <v>0</v>
      </c>
      <c r="AQ51" s="167">
        <f>AQ46+AQ48-T48-S48</f>
        <v>0</v>
      </c>
      <c r="AR51" s="155">
        <f>AQ50+AS50</f>
        <v>0</v>
      </c>
    </row>
    <row r="52" spans="1:46" hidden="1" x14ac:dyDescent="0.2">
      <c r="S52" s="168"/>
      <c r="T52" s="168"/>
      <c r="V52" s="151" t="s">
        <v>80</v>
      </c>
      <c r="AJ52" s="165" t="s">
        <v>87</v>
      </c>
      <c r="AK52" s="165"/>
      <c r="AL52" s="165"/>
      <c r="AM52" s="165"/>
      <c r="AN52" s="390" t="e">
        <f>#REF!</f>
        <v>#REF!</v>
      </c>
      <c r="AO52" s="389"/>
      <c r="AP52" s="155">
        <f>AP46+AP48</f>
        <v>0</v>
      </c>
      <c r="AQ52" s="167">
        <f>AQ43-AQ46-AQ48</f>
        <v>0</v>
      </c>
      <c r="AR52" s="151">
        <v>34667.4</v>
      </c>
    </row>
    <row r="53" spans="1:46" hidden="1" x14ac:dyDescent="0.2">
      <c r="N53" s="155">
        <v>113358000</v>
      </c>
      <c r="S53" s="168"/>
      <c r="T53" s="168"/>
      <c r="AJ53" s="165" t="s">
        <v>82</v>
      </c>
      <c r="AK53" s="165"/>
      <c r="AL53" s="165"/>
      <c r="AM53" s="165"/>
      <c r="AN53" s="388">
        <f>-AP46</f>
        <v>0</v>
      </c>
      <c r="AO53" s="389"/>
      <c r="AP53" s="155">
        <f>AP52-AQ8</f>
        <v>0</v>
      </c>
      <c r="AR53" s="151">
        <v>2321</v>
      </c>
      <c r="AS53" s="151">
        <v>2060</v>
      </c>
    </row>
    <row r="54" spans="1:46" hidden="1" x14ac:dyDescent="0.2">
      <c r="S54" s="168"/>
      <c r="T54" s="168"/>
      <c r="AJ54" s="165" t="s">
        <v>83</v>
      </c>
      <c r="AK54" s="165"/>
      <c r="AL54" s="165"/>
      <c r="AM54" s="165"/>
      <c r="AN54" s="388">
        <f>-AP48</f>
        <v>0</v>
      </c>
      <c r="AO54" s="389"/>
      <c r="AR54" s="151">
        <v>198.4</v>
      </c>
      <c r="AS54" s="151">
        <v>227</v>
      </c>
    </row>
    <row r="55" spans="1:46" hidden="1" x14ac:dyDescent="0.2">
      <c r="M55" s="151">
        <v>131</v>
      </c>
      <c r="N55" s="155">
        <v>911980.46600000001</v>
      </c>
      <c r="R55" s="151">
        <v>49071</v>
      </c>
      <c r="S55" s="168"/>
      <c r="T55" s="168"/>
      <c r="AA55" s="151">
        <f>40*1/100</f>
        <v>0.4</v>
      </c>
      <c r="AJ55" s="165" t="s">
        <v>84</v>
      </c>
      <c r="AK55" s="165"/>
      <c r="AL55" s="165"/>
      <c r="AM55" s="165"/>
      <c r="AN55" s="388">
        <f>AP42</f>
        <v>0</v>
      </c>
      <c r="AO55" s="389"/>
      <c r="AR55" s="151">
        <v>694.3</v>
      </c>
      <c r="AS55" s="151">
        <v>645</v>
      </c>
    </row>
    <row r="56" spans="1:46" hidden="1" x14ac:dyDescent="0.2">
      <c r="M56" s="151">
        <v>120</v>
      </c>
      <c r="N56" s="155">
        <v>69433.898000000001</v>
      </c>
      <c r="P56" s="167"/>
      <c r="R56" s="151">
        <v>845033</v>
      </c>
      <c r="S56" s="168"/>
      <c r="T56" s="168"/>
      <c r="AJ56" s="165" t="s">
        <v>85</v>
      </c>
      <c r="AK56" s="165"/>
      <c r="AL56" s="165"/>
      <c r="AM56" s="165"/>
      <c r="AN56" s="390" t="e">
        <f>SUM(AN51:AN55)</f>
        <v>#REF!</v>
      </c>
      <c r="AO56" s="390"/>
      <c r="AR56" s="151">
        <v>198.3</v>
      </c>
      <c r="AS56" s="151">
        <v>184</v>
      </c>
    </row>
    <row r="57" spans="1:46" hidden="1" x14ac:dyDescent="0.2">
      <c r="N57" s="155">
        <f>SUM(N55:N56)</f>
        <v>981414.36400000006</v>
      </c>
      <c r="P57" s="167"/>
      <c r="S57" s="168"/>
      <c r="T57" s="168"/>
      <c r="U57" s="399" t="s">
        <v>23</v>
      </c>
      <c r="V57" s="400"/>
      <c r="W57" s="400"/>
      <c r="X57" s="401"/>
      <c r="Y57" s="398">
        <v>6583657</v>
      </c>
      <c r="Z57" s="387"/>
      <c r="AA57" s="151">
        <f>Y57*10%</f>
        <v>658365.70000000007</v>
      </c>
      <c r="AN57" s="387"/>
      <c r="AO57" s="387"/>
      <c r="AR57" s="151">
        <v>4761.2</v>
      </c>
      <c r="AS57" s="151">
        <v>4407</v>
      </c>
    </row>
    <row r="58" spans="1:46" hidden="1" x14ac:dyDescent="0.2">
      <c r="S58" s="168"/>
      <c r="T58" s="168"/>
      <c r="U58" s="394" t="s">
        <v>105</v>
      </c>
      <c r="V58" s="395"/>
      <c r="W58" s="395"/>
      <c r="X58" s="396"/>
      <c r="Y58" s="387">
        <v>-52500</v>
      </c>
      <c r="Z58" s="387"/>
      <c r="AS58" s="151">
        <v>34624.6</v>
      </c>
    </row>
    <row r="59" spans="1:46" hidden="1" x14ac:dyDescent="0.2">
      <c r="N59" s="155">
        <v>113358</v>
      </c>
      <c r="P59" s="151">
        <f>P58-P57</f>
        <v>0</v>
      </c>
      <c r="S59" s="168"/>
      <c r="T59" s="168"/>
      <c r="U59" s="394" t="s">
        <v>94</v>
      </c>
      <c r="V59" s="395"/>
      <c r="W59" s="395"/>
      <c r="X59" s="396"/>
      <c r="Y59" s="387">
        <v>-90000</v>
      </c>
      <c r="Z59" s="387"/>
      <c r="AR59" s="151">
        <v>76648</v>
      </c>
      <c r="AS59" s="151">
        <v>76648</v>
      </c>
    </row>
    <row r="60" spans="1:46" hidden="1" x14ac:dyDescent="0.2">
      <c r="N60" s="155">
        <v>845033</v>
      </c>
      <c r="S60" s="168"/>
      <c r="T60" s="168"/>
      <c r="U60" s="394" t="s">
        <v>104</v>
      </c>
      <c r="V60" s="395"/>
      <c r="W60" s="395"/>
      <c r="X60" s="396"/>
      <c r="Y60" s="387">
        <v>-883000</v>
      </c>
      <c r="Z60" s="387"/>
      <c r="AR60" s="151">
        <v>424</v>
      </c>
      <c r="AS60" s="151">
        <v>424</v>
      </c>
    </row>
    <row r="61" spans="1:46" hidden="1" x14ac:dyDescent="0.2">
      <c r="N61" s="155">
        <f>SUM(N59:N60)</f>
        <v>958391</v>
      </c>
      <c r="S61" s="168"/>
      <c r="T61" s="168"/>
      <c r="U61" s="394" t="s">
        <v>81</v>
      </c>
      <c r="V61" s="395"/>
      <c r="W61" s="395"/>
      <c r="X61" s="396"/>
      <c r="Y61" s="387">
        <f>-1100000-355875-1050000</f>
        <v>-2505875</v>
      </c>
      <c r="Z61" s="387"/>
      <c r="AR61" s="151">
        <f>SUM(AR52:AR60)</f>
        <v>119912.6</v>
      </c>
      <c r="AS61" s="151">
        <f>SUM(AS53:AS60)</f>
        <v>119219.6</v>
      </c>
      <c r="AT61" s="151">
        <f>AR61-AS61</f>
        <v>693</v>
      </c>
    </row>
    <row r="62" spans="1:46" hidden="1" x14ac:dyDescent="0.2">
      <c r="N62" s="155">
        <f>N57-N61</f>
        <v>23023.36400000006</v>
      </c>
      <c r="S62" s="168"/>
      <c r="T62" s="168"/>
      <c r="U62" s="394" t="s">
        <v>102</v>
      </c>
      <c r="V62" s="395"/>
      <c r="W62" s="395"/>
      <c r="X62" s="396"/>
      <c r="Y62" s="387">
        <v>2458425</v>
      </c>
      <c r="Z62" s="387"/>
    </row>
    <row r="63" spans="1:46" hidden="1" x14ac:dyDescent="0.2">
      <c r="A63" s="117"/>
      <c r="C63" s="151"/>
      <c r="N63" s="155">
        <v>26048</v>
      </c>
      <c r="S63" s="168"/>
      <c r="T63" s="168"/>
      <c r="U63" s="394" t="s">
        <v>101</v>
      </c>
      <c r="V63" s="395"/>
      <c r="W63" s="395"/>
      <c r="X63" s="396"/>
      <c r="Y63" s="387">
        <v>592529</v>
      </c>
      <c r="Z63" s="387"/>
      <c r="AJ63" s="151" t="s">
        <v>93</v>
      </c>
      <c r="AM63" s="151">
        <v>8400000</v>
      </c>
    </row>
    <row r="64" spans="1:46" hidden="1" x14ac:dyDescent="0.2">
      <c r="A64" s="117"/>
      <c r="C64" s="151"/>
      <c r="N64" s="155">
        <f>SUM(N62:N63)</f>
        <v>49071.36400000006</v>
      </c>
      <c r="S64" s="168"/>
      <c r="T64" s="168"/>
      <c r="U64" s="394" t="s">
        <v>99</v>
      </c>
      <c r="V64" s="395"/>
      <c r="W64" s="395"/>
      <c r="X64" s="396"/>
      <c r="Y64" s="387">
        <v>9539451</v>
      </c>
      <c r="Z64" s="387"/>
      <c r="AT64" s="151">
        <f>SUM(AT61:AT63)</f>
        <v>693</v>
      </c>
    </row>
    <row r="65" spans="1:46" hidden="1" x14ac:dyDescent="0.2">
      <c r="A65" s="117"/>
      <c r="C65" s="151"/>
      <c r="N65" s="155">
        <v>49119.36400000006</v>
      </c>
      <c r="S65" s="168"/>
      <c r="T65" s="168"/>
      <c r="U65" s="394" t="s">
        <v>100</v>
      </c>
      <c r="V65" s="395"/>
      <c r="W65" s="395"/>
      <c r="X65" s="396"/>
      <c r="Y65" s="387">
        <v>296265</v>
      </c>
      <c r="Z65" s="387"/>
      <c r="AQ65" s="151" t="s">
        <v>89</v>
      </c>
      <c r="AT65" s="151" t="e">
        <f>AT64-#REF!</f>
        <v>#REF!</v>
      </c>
    </row>
    <row r="66" spans="1:46" hidden="1" x14ac:dyDescent="0.2">
      <c r="A66" s="117"/>
      <c r="C66" s="151"/>
      <c r="N66" s="155">
        <f>N65-N64</f>
        <v>48</v>
      </c>
      <c r="S66" s="168"/>
      <c r="T66" s="168"/>
      <c r="U66" s="394" t="s">
        <v>107</v>
      </c>
      <c r="V66" s="395"/>
      <c r="W66" s="395"/>
      <c r="X66" s="396"/>
      <c r="Y66" s="387">
        <v>129391</v>
      </c>
      <c r="Z66" s="387"/>
      <c r="AO66" s="151">
        <v>1</v>
      </c>
    </row>
    <row r="67" spans="1:46" hidden="1" x14ac:dyDescent="0.2">
      <c r="A67" s="117"/>
      <c r="C67" s="151"/>
      <c r="S67" s="168"/>
      <c r="T67" s="168"/>
      <c r="U67" s="394" t="s">
        <v>12</v>
      </c>
      <c r="V67" s="395"/>
      <c r="W67" s="395"/>
      <c r="X67" s="396"/>
      <c r="Y67" s="387">
        <v>-829421.27</v>
      </c>
      <c r="Z67" s="387"/>
    </row>
    <row r="68" spans="1:46" hidden="1" x14ac:dyDescent="0.2">
      <c r="A68" s="117"/>
      <c r="C68" s="151"/>
      <c r="S68" s="168"/>
      <c r="T68" s="168"/>
      <c r="U68" s="394" t="s">
        <v>103</v>
      </c>
      <c r="V68" s="395"/>
      <c r="W68" s="395"/>
      <c r="X68" s="396"/>
      <c r="Y68" s="387">
        <v>741295</v>
      </c>
      <c r="Z68" s="387"/>
    </row>
    <row r="69" spans="1:46" hidden="1" x14ac:dyDescent="0.2">
      <c r="A69" s="117"/>
      <c r="C69" s="151"/>
      <c r="S69" s="168"/>
      <c r="T69" s="168"/>
      <c r="U69" s="394" t="s">
        <v>106</v>
      </c>
      <c r="V69" s="395"/>
      <c r="W69" s="395"/>
      <c r="X69" s="396"/>
      <c r="Y69" s="387">
        <v>-2765000</v>
      </c>
      <c r="Z69" s="387"/>
    </row>
    <row r="70" spans="1:46" hidden="1" x14ac:dyDescent="0.2">
      <c r="A70" s="117"/>
      <c r="C70" s="151"/>
      <c r="S70" s="168"/>
      <c r="T70" s="168"/>
      <c r="U70" s="397" t="s">
        <v>108</v>
      </c>
      <c r="V70" s="397"/>
      <c r="W70" s="397"/>
      <c r="X70" s="397"/>
      <c r="Y70" s="387">
        <v>-14510749</v>
      </c>
      <c r="Z70" s="387"/>
    </row>
    <row r="71" spans="1:46" hidden="1" x14ac:dyDescent="0.2">
      <c r="A71" s="117"/>
      <c r="C71" s="151"/>
      <c r="N71" s="155">
        <v>100</v>
      </c>
      <c r="O71" s="151">
        <f>N71*24/100</f>
        <v>24</v>
      </c>
      <c r="S71" s="168"/>
      <c r="T71" s="168"/>
      <c r="U71" s="389"/>
      <c r="V71" s="389"/>
      <c r="W71" s="389"/>
      <c r="X71" s="389"/>
      <c r="Y71" s="387"/>
      <c r="Z71" s="387"/>
    </row>
    <row r="72" spans="1:46" hidden="1" x14ac:dyDescent="0.2">
      <c r="A72" s="117"/>
      <c r="C72" s="151"/>
      <c r="N72" s="155">
        <v>100</v>
      </c>
      <c r="O72" s="151">
        <f>N72*11%</f>
        <v>11</v>
      </c>
      <c r="S72" s="168"/>
      <c r="T72" s="168"/>
      <c r="U72" s="389"/>
      <c r="V72" s="389"/>
      <c r="W72" s="389"/>
      <c r="X72" s="389"/>
      <c r="Y72" s="387"/>
      <c r="Z72" s="387"/>
    </row>
    <row r="73" spans="1:46" hidden="1" x14ac:dyDescent="0.2">
      <c r="A73" s="117"/>
      <c r="C73" s="151"/>
      <c r="N73" s="155">
        <v>100</v>
      </c>
      <c r="O73" s="151">
        <f>N73*4%</f>
        <v>4</v>
      </c>
      <c r="S73" s="168"/>
      <c r="T73" s="168"/>
      <c r="U73" s="389"/>
      <c r="V73" s="389"/>
      <c r="W73" s="389"/>
      <c r="X73" s="389"/>
      <c r="Y73" s="387"/>
      <c r="Z73" s="387"/>
    </row>
    <row r="74" spans="1:46" hidden="1" x14ac:dyDescent="0.2">
      <c r="A74" s="117"/>
      <c r="C74" s="151"/>
      <c r="O74" s="151">
        <f>37.68*2</f>
        <v>75.36</v>
      </c>
      <c r="S74" s="168"/>
      <c r="T74" s="168"/>
      <c r="U74" s="389"/>
      <c r="V74" s="389"/>
      <c r="W74" s="389"/>
      <c r="X74" s="389"/>
      <c r="Y74" s="387"/>
      <c r="Z74" s="387"/>
    </row>
    <row r="75" spans="1:46" hidden="1" x14ac:dyDescent="0.2">
      <c r="A75" s="117"/>
      <c r="C75" s="151"/>
      <c r="O75" s="151">
        <f>SUM(O72:O74)</f>
        <v>90.36</v>
      </c>
      <c r="S75" s="168"/>
      <c r="T75" s="168"/>
    </row>
    <row r="76" spans="1:46" hidden="1" x14ac:dyDescent="0.2">
      <c r="A76" s="117"/>
      <c r="C76" s="151"/>
      <c r="S76" s="168"/>
      <c r="T76" s="168"/>
    </row>
    <row r="77" spans="1:46" hidden="1" x14ac:dyDescent="0.2">
      <c r="A77" s="117"/>
      <c r="C77" s="151"/>
      <c r="S77" s="168"/>
      <c r="T77" s="168"/>
    </row>
    <row r="78" spans="1:46" hidden="1" x14ac:dyDescent="0.2">
      <c r="A78" s="117"/>
      <c r="C78" s="151"/>
      <c r="S78" s="168"/>
      <c r="T78" s="168"/>
    </row>
    <row r="79" spans="1:46" hidden="1" x14ac:dyDescent="0.2">
      <c r="A79" s="117"/>
      <c r="C79" s="151"/>
      <c r="S79" s="168"/>
      <c r="T79" s="168"/>
    </row>
    <row r="80" spans="1:46" hidden="1" x14ac:dyDescent="0.2">
      <c r="A80" s="117"/>
      <c r="C80" s="151"/>
      <c r="S80" s="168"/>
      <c r="T80" s="168"/>
    </row>
    <row r="81" spans="1:20" hidden="1" x14ac:dyDescent="0.2">
      <c r="A81" s="117"/>
      <c r="C81" s="151"/>
      <c r="S81" s="168"/>
      <c r="T81" s="168"/>
    </row>
    <row r="82" spans="1:20" hidden="1" x14ac:dyDescent="0.2">
      <c r="A82" s="117"/>
      <c r="C82" s="151"/>
      <c r="S82" s="168"/>
      <c r="T82" s="168"/>
    </row>
    <row r="83" spans="1:20" hidden="1" x14ac:dyDescent="0.2">
      <c r="A83" s="117"/>
      <c r="C83" s="151"/>
      <c r="S83" s="168"/>
      <c r="T83" s="168"/>
    </row>
    <row r="84" spans="1:20" hidden="1" x14ac:dyDescent="0.2">
      <c r="A84" s="117"/>
      <c r="C84" s="151"/>
      <c r="S84" s="168"/>
      <c r="T84" s="168"/>
    </row>
    <row r="85" spans="1:20" hidden="1" x14ac:dyDescent="0.2">
      <c r="A85" s="117"/>
      <c r="C85" s="151"/>
      <c r="S85" s="168"/>
      <c r="T85" s="168"/>
    </row>
    <row r="86" spans="1:20" hidden="1" x14ac:dyDescent="0.2">
      <c r="A86" s="117"/>
      <c r="C86" s="151"/>
      <c r="S86" s="168"/>
      <c r="T86" s="168"/>
    </row>
    <row r="87" spans="1:20" hidden="1" x14ac:dyDescent="0.2">
      <c r="A87" s="117"/>
      <c r="C87" s="151"/>
      <c r="S87" s="168"/>
      <c r="T87" s="168"/>
    </row>
    <row r="88" spans="1:20" hidden="1" x14ac:dyDescent="0.2">
      <c r="A88" s="117"/>
      <c r="C88" s="151"/>
      <c r="S88" s="168"/>
      <c r="T88" s="168"/>
    </row>
    <row r="89" spans="1:20" hidden="1" x14ac:dyDescent="0.2">
      <c r="A89" s="117"/>
      <c r="C89" s="151"/>
      <c r="S89" s="168"/>
      <c r="T89" s="168"/>
    </row>
    <row r="90" spans="1:20" hidden="1" x14ac:dyDescent="0.2">
      <c r="A90" s="117"/>
      <c r="C90" s="151"/>
      <c r="S90" s="168"/>
      <c r="T90" s="168"/>
    </row>
    <row r="91" spans="1:20" hidden="1" x14ac:dyDescent="0.2">
      <c r="A91" s="117"/>
      <c r="C91" s="151"/>
      <c r="S91" s="168"/>
      <c r="T91" s="168"/>
    </row>
    <row r="92" spans="1:20" hidden="1" x14ac:dyDescent="0.2">
      <c r="A92" s="117"/>
      <c r="C92" s="151"/>
      <c r="S92" s="168"/>
      <c r="T92" s="168"/>
    </row>
    <row r="93" spans="1:20" hidden="1" x14ac:dyDescent="0.2">
      <c r="A93" s="117"/>
      <c r="C93" s="151"/>
      <c r="S93" s="168"/>
      <c r="T93" s="168"/>
    </row>
    <row r="94" spans="1:20" hidden="1" x14ac:dyDescent="0.2">
      <c r="A94" s="117"/>
      <c r="C94" s="151"/>
      <c r="S94" s="168"/>
      <c r="T94" s="168"/>
    </row>
    <row r="95" spans="1:20" hidden="1" x14ac:dyDescent="0.2">
      <c r="A95" s="117"/>
      <c r="C95" s="151"/>
      <c r="S95" s="168"/>
      <c r="T95" s="168"/>
    </row>
    <row r="96" spans="1:20" hidden="1" x14ac:dyDescent="0.2">
      <c r="A96" s="117"/>
      <c r="C96" s="151"/>
      <c r="S96" s="168"/>
      <c r="T96" s="168"/>
    </row>
    <row r="97" spans="1:46" hidden="1" x14ac:dyDescent="0.2">
      <c r="A97" s="117"/>
      <c r="C97" s="151"/>
      <c r="S97" s="168"/>
      <c r="T97" s="168"/>
    </row>
    <row r="98" spans="1:46" hidden="1" x14ac:dyDescent="0.2">
      <c r="A98" s="117"/>
      <c r="C98" s="151"/>
      <c r="S98" s="168"/>
      <c r="T98" s="168"/>
    </row>
    <row r="99" spans="1:46" hidden="1" x14ac:dyDescent="0.2">
      <c r="A99" s="117"/>
      <c r="C99" s="151"/>
      <c r="S99" s="168"/>
      <c r="T99" s="168"/>
    </row>
    <row r="100" spans="1:46" hidden="1" x14ac:dyDescent="0.2">
      <c r="A100" s="117"/>
      <c r="C100" s="151"/>
      <c r="S100" s="168"/>
      <c r="T100" s="168"/>
    </row>
    <row r="101" spans="1:46" hidden="1" x14ac:dyDescent="0.2">
      <c r="A101" s="117"/>
      <c r="C101" s="151"/>
      <c r="S101" s="168"/>
      <c r="T101" s="168"/>
    </row>
    <row r="102" spans="1:46" hidden="1" x14ac:dyDescent="0.2">
      <c r="A102" s="117"/>
      <c r="C102" s="151"/>
      <c r="S102" s="168"/>
      <c r="T102" s="168"/>
    </row>
    <row r="103" spans="1:46" hidden="1" x14ac:dyDescent="0.2">
      <c r="A103" s="117"/>
      <c r="C103" s="151"/>
      <c r="S103" s="168"/>
      <c r="T103" s="168"/>
    </row>
    <row r="104" spans="1:46" hidden="1" x14ac:dyDescent="0.2">
      <c r="A104" s="117"/>
      <c r="C104" s="151"/>
      <c r="S104" s="168"/>
      <c r="T104" s="168"/>
    </row>
    <row r="105" spans="1:46" x14ac:dyDescent="0.2">
      <c r="A105" s="117"/>
      <c r="C105" s="151"/>
      <c r="S105" s="168"/>
      <c r="T105" s="168"/>
      <c r="AT105" s="155"/>
    </row>
    <row r="106" spans="1:46" x14ac:dyDescent="0.2">
      <c r="A106" s="117"/>
      <c r="C106" s="151"/>
      <c r="S106" s="168"/>
      <c r="T106" s="168"/>
    </row>
    <row r="107" spans="1:46" x14ac:dyDescent="0.2">
      <c r="A107" s="117"/>
      <c r="C107" s="151"/>
      <c r="S107" s="168"/>
      <c r="T107" s="168"/>
    </row>
    <row r="108" spans="1:46" x14ac:dyDescent="0.2">
      <c r="A108" s="117"/>
      <c r="C108" s="151"/>
      <c r="S108" s="168"/>
      <c r="T108" s="168"/>
    </row>
    <row r="109" spans="1:46" x14ac:dyDescent="0.2">
      <c r="A109" s="117"/>
      <c r="C109" s="151"/>
      <c r="S109" s="168"/>
      <c r="T109" s="168"/>
    </row>
    <row r="110" spans="1:46" x14ac:dyDescent="0.2">
      <c r="A110" s="117"/>
      <c r="C110" s="151"/>
      <c r="S110" s="168"/>
      <c r="T110" s="168"/>
    </row>
    <row r="111" spans="1:46" x14ac:dyDescent="0.2">
      <c r="A111" s="117"/>
      <c r="C111" s="151"/>
      <c r="S111" s="168"/>
      <c r="T111" s="168"/>
    </row>
    <row r="112" spans="1:46" x14ac:dyDescent="0.2">
      <c r="A112" s="117"/>
      <c r="C112" s="151"/>
      <c r="S112" s="168"/>
      <c r="T112" s="168"/>
    </row>
    <row r="113" spans="1:20" x14ac:dyDescent="0.2">
      <c r="A113" s="117"/>
      <c r="C113" s="151"/>
      <c r="S113" s="168"/>
      <c r="T113" s="168"/>
    </row>
    <row r="114" spans="1:20" x14ac:dyDescent="0.2">
      <c r="A114" s="117"/>
      <c r="C114" s="151"/>
      <c r="S114" s="168"/>
      <c r="T114" s="168"/>
    </row>
    <row r="115" spans="1:20" x14ac:dyDescent="0.2">
      <c r="A115" s="117"/>
      <c r="C115" s="151"/>
      <c r="S115" s="168"/>
      <c r="T115" s="168"/>
    </row>
    <row r="116" spans="1:20" x14ac:dyDescent="0.2">
      <c r="A116" s="117"/>
      <c r="C116" s="151"/>
      <c r="S116" s="168"/>
      <c r="T116" s="168"/>
    </row>
    <row r="117" spans="1:20" x14ac:dyDescent="0.2">
      <c r="A117" s="117"/>
      <c r="C117" s="151"/>
      <c r="S117" s="168"/>
      <c r="T117" s="168"/>
    </row>
    <row r="118" spans="1:20" x14ac:dyDescent="0.2">
      <c r="A118" s="117"/>
      <c r="C118" s="151"/>
      <c r="S118" s="168"/>
      <c r="T118" s="168"/>
    </row>
    <row r="119" spans="1:20" x14ac:dyDescent="0.2">
      <c r="A119" s="117"/>
      <c r="C119" s="151"/>
      <c r="S119" s="168"/>
      <c r="T119" s="168"/>
    </row>
    <row r="120" spans="1:20" x14ac:dyDescent="0.2">
      <c r="A120" s="117"/>
      <c r="C120" s="151"/>
      <c r="S120" s="168"/>
      <c r="T120" s="168"/>
    </row>
    <row r="121" spans="1:20" x14ac:dyDescent="0.2">
      <c r="A121" s="117"/>
      <c r="C121" s="151"/>
      <c r="S121" s="168"/>
      <c r="T121" s="168"/>
    </row>
    <row r="122" spans="1:20" x14ac:dyDescent="0.2">
      <c r="A122" s="117"/>
      <c r="C122" s="151"/>
      <c r="S122" s="168"/>
      <c r="T122" s="168"/>
    </row>
    <row r="123" spans="1:20" x14ac:dyDescent="0.2">
      <c r="A123" s="117"/>
      <c r="C123" s="151"/>
      <c r="S123" s="168"/>
      <c r="T123" s="168"/>
    </row>
    <row r="124" spans="1:20" x14ac:dyDescent="0.2">
      <c r="A124" s="117"/>
      <c r="C124" s="151"/>
      <c r="S124" s="168"/>
      <c r="T124" s="168"/>
    </row>
    <row r="125" spans="1:20" x14ac:dyDescent="0.2">
      <c r="A125" s="117"/>
      <c r="C125" s="151"/>
      <c r="S125" s="168"/>
      <c r="T125" s="168"/>
    </row>
    <row r="126" spans="1:20" x14ac:dyDescent="0.2">
      <c r="A126" s="117"/>
      <c r="C126" s="151"/>
      <c r="S126" s="168"/>
      <c r="T126" s="168"/>
    </row>
    <row r="127" spans="1:20" x14ac:dyDescent="0.2">
      <c r="A127" s="117"/>
      <c r="C127" s="151"/>
      <c r="S127" s="168"/>
      <c r="T127" s="168"/>
    </row>
    <row r="128" spans="1:20" x14ac:dyDescent="0.2">
      <c r="A128" s="117"/>
      <c r="C128" s="151"/>
      <c r="S128" s="168"/>
      <c r="T128" s="168"/>
    </row>
    <row r="129" spans="1:20" x14ac:dyDescent="0.2">
      <c r="A129" s="117"/>
      <c r="C129" s="151"/>
      <c r="S129" s="168"/>
      <c r="T129" s="168"/>
    </row>
    <row r="130" spans="1:20" x14ac:dyDescent="0.2">
      <c r="A130" s="117"/>
      <c r="C130" s="151"/>
      <c r="S130" s="168"/>
      <c r="T130" s="168"/>
    </row>
    <row r="131" spans="1:20" x14ac:dyDescent="0.2">
      <c r="A131" s="117"/>
      <c r="C131" s="151"/>
      <c r="S131" s="168"/>
      <c r="T131" s="168"/>
    </row>
    <row r="132" spans="1:20" x14ac:dyDescent="0.2">
      <c r="A132" s="117"/>
      <c r="C132" s="151"/>
      <c r="S132" s="168"/>
      <c r="T132" s="168"/>
    </row>
    <row r="133" spans="1:20" x14ac:dyDescent="0.2">
      <c r="A133" s="117"/>
      <c r="C133" s="151"/>
      <c r="S133" s="168"/>
      <c r="T133" s="168"/>
    </row>
    <row r="134" spans="1:20" x14ac:dyDescent="0.2">
      <c r="A134" s="117"/>
      <c r="C134" s="151"/>
      <c r="S134" s="168"/>
      <c r="T134" s="168"/>
    </row>
    <row r="135" spans="1:20" x14ac:dyDescent="0.2">
      <c r="A135" s="117"/>
      <c r="C135" s="151"/>
      <c r="S135" s="168"/>
      <c r="T135" s="168"/>
    </row>
    <row r="136" spans="1:20" x14ac:dyDescent="0.2">
      <c r="A136" s="117"/>
      <c r="C136" s="151"/>
      <c r="S136" s="168"/>
      <c r="T136" s="168"/>
    </row>
    <row r="137" spans="1:20" x14ac:dyDescent="0.2">
      <c r="A137" s="117"/>
      <c r="C137" s="151"/>
      <c r="S137" s="168"/>
      <c r="T137" s="168"/>
    </row>
    <row r="138" spans="1:20" x14ac:dyDescent="0.2">
      <c r="A138" s="117"/>
      <c r="C138" s="151"/>
      <c r="S138" s="168"/>
      <c r="T138" s="168"/>
    </row>
    <row r="139" spans="1:20" x14ac:dyDescent="0.2">
      <c r="A139" s="117"/>
      <c r="C139" s="151"/>
      <c r="S139" s="168"/>
      <c r="T139" s="168"/>
    </row>
    <row r="140" spans="1:20" x14ac:dyDescent="0.2">
      <c r="A140" s="117"/>
      <c r="C140" s="151"/>
      <c r="S140" s="168"/>
      <c r="T140" s="168"/>
    </row>
    <row r="141" spans="1:20" x14ac:dyDescent="0.2">
      <c r="A141" s="117"/>
      <c r="C141" s="151"/>
      <c r="S141" s="168"/>
      <c r="T141" s="168"/>
    </row>
    <row r="142" spans="1:20" x14ac:dyDescent="0.2">
      <c r="A142" s="117"/>
      <c r="C142" s="151"/>
      <c r="S142" s="168"/>
      <c r="T142" s="168"/>
    </row>
    <row r="143" spans="1:20" x14ac:dyDescent="0.2">
      <c r="A143" s="117"/>
      <c r="C143" s="151"/>
      <c r="S143" s="168"/>
      <c r="T143" s="168"/>
    </row>
    <row r="144" spans="1:20" x14ac:dyDescent="0.2">
      <c r="A144" s="117"/>
      <c r="C144" s="151"/>
      <c r="S144" s="168"/>
      <c r="T144" s="168"/>
    </row>
    <row r="145" spans="1:20" x14ac:dyDescent="0.2">
      <c r="A145" s="117"/>
      <c r="C145" s="151"/>
      <c r="S145" s="168"/>
      <c r="T145" s="168"/>
    </row>
    <row r="146" spans="1:20" x14ac:dyDescent="0.2">
      <c r="A146" s="117"/>
      <c r="C146" s="151"/>
      <c r="S146" s="168"/>
      <c r="T146" s="168"/>
    </row>
    <row r="147" spans="1:20" x14ac:dyDescent="0.2">
      <c r="A147" s="117"/>
      <c r="C147" s="151"/>
      <c r="S147" s="168"/>
      <c r="T147" s="168"/>
    </row>
    <row r="148" spans="1:20" x14ac:dyDescent="0.2">
      <c r="A148" s="117"/>
      <c r="C148" s="151"/>
      <c r="S148" s="168"/>
      <c r="T148" s="168"/>
    </row>
    <row r="149" spans="1:20" x14ac:dyDescent="0.2">
      <c r="A149" s="117"/>
      <c r="C149" s="151"/>
      <c r="S149" s="168"/>
      <c r="T149" s="168"/>
    </row>
    <row r="150" spans="1:20" x14ac:dyDescent="0.2">
      <c r="A150" s="117"/>
      <c r="C150" s="151"/>
      <c r="S150" s="168"/>
      <c r="T150" s="168"/>
    </row>
    <row r="151" spans="1:20" x14ac:dyDescent="0.2">
      <c r="A151" s="117"/>
      <c r="C151" s="151"/>
      <c r="S151" s="168"/>
      <c r="T151" s="168"/>
    </row>
    <row r="152" spans="1:20" x14ac:dyDescent="0.2">
      <c r="A152" s="117"/>
      <c r="C152" s="151"/>
      <c r="S152" s="168"/>
      <c r="T152" s="168"/>
    </row>
    <row r="153" spans="1:20" x14ac:dyDescent="0.2">
      <c r="A153" s="117"/>
      <c r="C153" s="151"/>
      <c r="S153" s="168"/>
      <c r="T153" s="168"/>
    </row>
    <row r="154" spans="1:20" x14ac:dyDescent="0.2">
      <c r="A154" s="117"/>
      <c r="C154" s="151"/>
      <c r="S154" s="168"/>
      <c r="T154" s="168"/>
    </row>
    <row r="155" spans="1:20" x14ac:dyDescent="0.2">
      <c r="A155" s="117"/>
      <c r="C155" s="151"/>
      <c r="S155" s="168"/>
      <c r="T155" s="168"/>
    </row>
    <row r="156" spans="1:20" x14ac:dyDescent="0.2">
      <c r="A156" s="117"/>
      <c r="C156" s="151"/>
      <c r="S156" s="168"/>
      <c r="T156" s="168"/>
    </row>
    <row r="157" spans="1:20" x14ac:dyDescent="0.2">
      <c r="A157" s="117"/>
      <c r="C157" s="151"/>
      <c r="S157" s="168"/>
      <c r="T157" s="168"/>
    </row>
    <row r="158" spans="1:20" x14ac:dyDescent="0.2">
      <c r="A158" s="117"/>
      <c r="C158" s="151"/>
      <c r="S158" s="168"/>
      <c r="T158" s="168"/>
    </row>
    <row r="159" spans="1:20" x14ac:dyDescent="0.2">
      <c r="A159" s="117"/>
      <c r="C159" s="151"/>
      <c r="S159" s="168"/>
      <c r="T159" s="168"/>
    </row>
    <row r="160" spans="1:20" x14ac:dyDescent="0.2">
      <c r="A160" s="117"/>
      <c r="C160" s="151"/>
      <c r="S160" s="168"/>
      <c r="T160" s="168"/>
    </row>
    <row r="161" spans="1:20" x14ac:dyDescent="0.2">
      <c r="A161" s="117"/>
      <c r="C161" s="151"/>
      <c r="S161" s="168"/>
      <c r="T161" s="168"/>
    </row>
    <row r="162" spans="1:20" x14ac:dyDescent="0.2">
      <c r="A162" s="117"/>
      <c r="C162" s="151"/>
      <c r="S162" s="168"/>
      <c r="T162" s="168"/>
    </row>
    <row r="163" spans="1:20" x14ac:dyDescent="0.2">
      <c r="A163" s="117"/>
      <c r="C163" s="151"/>
      <c r="S163" s="168"/>
      <c r="T163" s="168"/>
    </row>
    <row r="164" spans="1:20" x14ac:dyDescent="0.2">
      <c r="A164" s="117"/>
      <c r="C164" s="151"/>
      <c r="S164" s="168"/>
      <c r="T164" s="168"/>
    </row>
    <row r="165" spans="1:20" x14ac:dyDescent="0.2">
      <c r="A165" s="117"/>
      <c r="C165" s="151"/>
      <c r="S165" s="168"/>
      <c r="T165" s="168"/>
    </row>
    <row r="166" spans="1:20" x14ac:dyDescent="0.2">
      <c r="A166" s="117"/>
      <c r="C166" s="151"/>
      <c r="S166" s="168"/>
      <c r="T166" s="168"/>
    </row>
    <row r="167" spans="1:20" x14ac:dyDescent="0.2">
      <c r="A167" s="117"/>
      <c r="C167" s="151"/>
      <c r="S167" s="168"/>
      <c r="T167" s="168"/>
    </row>
    <row r="168" spans="1:20" x14ac:dyDescent="0.2">
      <c r="A168" s="117"/>
      <c r="C168" s="151"/>
      <c r="S168" s="168"/>
      <c r="T168" s="168"/>
    </row>
    <row r="169" spans="1:20" x14ac:dyDescent="0.2">
      <c r="A169" s="117"/>
      <c r="C169" s="151"/>
      <c r="S169" s="168"/>
      <c r="T169" s="168"/>
    </row>
    <row r="170" spans="1:20" x14ac:dyDescent="0.2">
      <c r="A170" s="117"/>
      <c r="C170" s="151"/>
      <c r="S170" s="168"/>
      <c r="T170" s="168"/>
    </row>
    <row r="171" spans="1:20" x14ac:dyDescent="0.2">
      <c r="A171" s="117"/>
      <c r="C171" s="151"/>
      <c r="S171" s="168"/>
      <c r="T171" s="168"/>
    </row>
    <row r="172" spans="1:20" x14ac:dyDescent="0.2">
      <c r="A172" s="117"/>
      <c r="C172" s="151"/>
      <c r="S172" s="168"/>
      <c r="T172" s="168"/>
    </row>
    <row r="173" spans="1:20" x14ac:dyDescent="0.2">
      <c r="A173" s="117"/>
      <c r="C173" s="151"/>
      <c r="S173" s="168"/>
      <c r="T173" s="168"/>
    </row>
    <row r="174" spans="1:20" x14ac:dyDescent="0.2">
      <c r="A174" s="117"/>
      <c r="C174" s="151"/>
      <c r="S174" s="168"/>
      <c r="T174" s="168"/>
    </row>
    <row r="175" spans="1:20" x14ac:dyDescent="0.2">
      <c r="A175" s="117"/>
      <c r="C175" s="151"/>
      <c r="S175" s="168"/>
      <c r="T175" s="168"/>
    </row>
    <row r="176" spans="1:20" x14ac:dyDescent="0.2">
      <c r="A176" s="117"/>
      <c r="C176" s="151"/>
      <c r="S176" s="168"/>
      <c r="T176" s="168"/>
    </row>
    <row r="177" spans="1:20" x14ac:dyDescent="0.2">
      <c r="A177" s="117"/>
      <c r="C177" s="151"/>
      <c r="S177" s="168"/>
      <c r="T177" s="168"/>
    </row>
    <row r="178" spans="1:20" x14ac:dyDescent="0.2">
      <c r="A178" s="117"/>
      <c r="C178" s="151"/>
      <c r="S178" s="168"/>
      <c r="T178" s="168"/>
    </row>
    <row r="179" spans="1:20" x14ac:dyDescent="0.2">
      <c r="A179" s="117"/>
      <c r="C179" s="151"/>
      <c r="S179" s="168"/>
      <c r="T179" s="168"/>
    </row>
    <row r="180" spans="1:20" x14ac:dyDescent="0.2">
      <c r="A180" s="117"/>
      <c r="C180" s="151"/>
      <c r="S180" s="168"/>
      <c r="T180" s="168"/>
    </row>
    <row r="181" spans="1:20" x14ac:dyDescent="0.2">
      <c r="A181" s="117"/>
      <c r="C181" s="151"/>
      <c r="S181" s="168"/>
      <c r="T181" s="168"/>
    </row>
    <row r="182" spans="1:20" x14ac:dyDescent="0.2">
      <c r="A182" s="117"/>
      <c r="C182" s="151"/>
      <c r="S182" s="168"/>
      <c r="T182" s="168"/>
    </row>
    <row r="183" spans="1:20" x14ac:dyDescent="0.2">
      <c r="A183" s="117"/>
      <c r="C183" s="151"/>
      <c r="S183" s="168"/>
      <c r="T183" s="168"/>
    </row>
    <row r="184" spans="1:20" x14ac:dyDescent="0.2">
      <c r="A184" s="117"/>
      <c r="C184" s="151"/>
      <c r="S184" s="168"/>
      <c r="T184" s="168"/>
    </row>
    <row r="185" spans="1:20" x14ac:dyDescent="0.2">
      <c r="A185" s="117"/>
      <c r="C185" s="151"/>
      <c r="S185" s="168"/>
      <c r="T185" s="168"/>
    </row>
    <row r="186" spans="1:20" x14ac:dyDescent="0.2">
      <c r="A186" s="117"/>
      <c r="C186" s="151"/>
      <c r="S186" s="168"/>
      <c r="T186" s="168"/>
    </row>
    <row r="187" spans="1:20" x14ac:dyDescent="0.2">
      <c r="A187" s="117"/>
      <c r="C187" s="151"/>
      <c r="S187" s="168"/>
      <c r="T187" s="168"/>
    </row>
    <row r="188" spans="1:20" x14ac:dyDescent="0.2">
      <c r="A188" s="117"/>
      <c r="C188" s="151"/>
      <c r="S188" s="168"/>
      <c r="T188" s="168"/>
    </row>
    <row r="189" spans="1:20" x14ac:dyDescent="0.2">
      <c r="A189" s="117"/>
      <c r="C189" s="151"/>
      <c r="S189" s="168"/>
      <c r="T189" s="168"/>
    </row>
    <row r="190" spans="1:20" x14ac:dyDescent="0.2">
      <c r="A190" s="117"/>
      <c r="C190" s="151"/>
      <c r="S190" s="168"/>
      <c r="T190" s="168"/>
    </row>
    <row r="191" spans="1:20" x14ac:dyDescent="0.2">
      <c r="A191" s="117"/>
      <c r="C191" s="151"/>
      <c r="S191" s="168"/>
      <c r="T191" s="168"/>
    </row>
    <row r="192" spans="1:20" x14ac:dyDescent="0.2">
      <c r="A192" s="117"/>
      <c r="C192" s="151"/>
      <c r="S192" s="168"/>
      <c r="T192" s="168"/>
    </row>
    <row r="193" spans="1:20" x14ac:dyDescent="0.2">
      <c r="A193" s="117"/>
      <c r="C193" s="151"/>
      <c r="S193" s="168"/>
      <c r="T193" s="168"/>
    </row>
    <row r="194" spans="1:20" x14ac:dyDescent="0.2">
      <c r="A194" s="117"/>
      <c r="C194" s="151"/>
      <c r="S194" s="168"/>
      <c r="T194" s="168"/>
    </row>
    <row r="195" spans="1:20" x14ac:dyDescent="0.2">
      <c r="A195" s="117"/>
      <c r="C195" s="151"/>
      <c r="S195" s="168"/>
      <c r="T195" s="168"/>
    </row>
    <row r="196" spans="1:20" x14ac:dyDescent="0.2">
      <c r="A196" s="117"/>
      <c r="C196" s="151"/>
      <c r="S196" s="168"/>
      <c r="T196" s="168"/>
    </row>
    <row r="197" spans="1:20" x14ac:dyDescent="0.2">
      <c r="A197" s="117"/>
      <c r="C197" s="151"/>
      <c r="S197" s="168"/>
      <c r="T197" s="168"/>
    </row>
    <row r="198" spans="1:20" x14ac:dyDescent="0.2">
      <c r="A198" s="117"/>
      <c r="C198" s="151"/>
      <c r="S198" s="168"/>
      <c r="T198" s="168"/>
    </row>
    <row r="199" spans="1:20" x14ac:dyDescent="0.2">
      <c r="A199" s="117"/>
      <c r="C199" s="151"/>
      <c r="S199" s="168"/>
      <c r="T199" s="168"/>
    </row>
    <row r="200" spans="1:20" x14ac:dyDescent="0.2">
      <c r="A200" s="117"/>
      <c r="C200" s="151"/>
      <c r="S200" s="168"/>
      <c r="T200" s="168"/>
    </row>
    <row r="201" spans="1:20" x14ac:dyDescent="0.2">
      <c r="A201" s="117"/>
      <c r="C201" s="151"/>
      <c r="S201" s="168"/>
      <c r="T201" s="168"/>
    </row>
    <row r="202" spans="1:20" x14ac:dyDescent="0.2">
      <c r="A202" s="117"/>
      <c r="C202" s="151"/>
      <c r="S202" s="168"/>
      <c r="T202" s="168"/>
    </row>
    <row r="203" spans="1:20" x14ac:dyDescent="0.2">
      <c r="A203" s="117"/>
      <c r="C203" s="151"/>
      <c r="S203" s="168"/>
      <c r="T203" s="168"/>
    </row>
    <row r="204" spans="1:20" x14ac:dyDescent="0.2">
      <c r="A204" s="117"/>
      <c r="C204" s="151"/>
      <c r="S204" s="168"/>
      <c r="T204" s="168"/>
    </row>
    <row r="205" spans="1:20" x14ac:dyDescent="0.2">
      <c r="A205" s="117"/>
      <c r="C205" s="151"/>
      <c r="S205" s="168"/>
      <c r="T205" s="168"/>
    </row>
    <row r="206" spans="1:20" x14ac:dyDescent="0.2">
      <c r="A206" s="117"/>
      <c r="C206" s="151"/>
      <c r="S206" s="168"/>
      <c r="T206" s="168"/>
    </row>
    <row r="207" spans="1:20" x14ac:dyDescent="0.2">
      <c r="A207" s="117"/>
      <c r="C207" s="151"/>
      <c r="S207" s="168"/>
      <c r="T207" s="168"/>
    </row>
    <row r="208" spans="1:20" x14ac:dyDescent="0.2">
      <c r="A208" s="117"/>
      <c r="C208" s="151"/>
      <c r="S208" s="168"/>
      <c r="T208" s="168"/>
    </row>
    <row r="209" spans="1:20" x14ac:dyDescent="0.2">
      <c r="A209" s="117"/>
      <c r="C209" s="151"/>
      <c r="S209" s="168"/>
      <c r="T209" s="168"/>
    </row>
    <row r="210" spans="1:20" x14ac:dyDescent="0.2">
      <c r="A210" s="117"/>
      <c r="C210" s="151"/>
      <c r="S210" s="168"/>
      <c r="T210" s="168"/>
    </row>
    <row r="211" spans="1:20" x14ac:dyDescent="0.2">
      <c r="A211" s="117"/>
      <c r="C211" s="151"/>
      <c r="S211" s="168"/>
      <c r="T211" s="168"/>
    </row>
    <row r="212" spans="1:20" x14ac:dyDescent="0.2">
      <c r="A212" s="117"/>
      <c r="C212" s="151"/>
      <c r="S212" s="168"/>
      <c r="T212" s="168"/>
    </row>
    <row r="213" spans="1:20" x14ac:dyDescent="0.2">
      <c r="A213" s="117"/>
      <c r="C213" s="151"/>
      <c r="S213" s="168"/>
      <c r="T213" s="168"/>
    </row>
    <row r="214" spans="1:20" x14ac:dyDescent="0.2">
      <c r="A214" s="117"/>
      <c r="C214" s="151"/>
      <c r="S214" s="168"/>
      <c r="T214" s="168"/>
    </row>
    <row r="215" spans="1:20" x14ac:dyDescent="0.2">
      <c r="A215" s="117"/>
      <c r="C215" s="151"/>
      <c r="S215" s="168"/>
      <c r="T215" s="168"/>
    </row>
    <row r="216" spans="1:20" x14ac:dyDescent="0.2">
      <c r="A216" s="117"/>
      <c r="C216" s="151"/>
      <c r="S216" s="168"/>
      <c r="T216" s="168"/>
    </row>
    <row r="217" spans="1:20" x14ac:dyDescent="0.2">
      <c r="A217" s="117"/>
      <c r="C217" s="151"/>
      <c r="S217" s="168"/>
      <c r="T217" s="168"/>
    </row>
    <row r="218" spans="1:20" x14ac:dyDescent="0.2">
      <c r="A218" s="117"/>
      <c r="C218" s="151"/>
      <c r="S218" s="168"/>
      <c r="T218" s="168"/>
    </row>
    <row r="219" spans="1:20" x14ac:dyDescent="0.2">
      <c r="A219" s="117"/>
      <c r="C219" s="151"/>
      <c r="S219" s="168"/>
      <c r="T219" s="168"/>
    </row>
    <row r="220" spans="1:20" x14ac:dyDescent="0.2">
      <c r="A220" s="117"/>
      <c r="C220" s="151"/>
      <c r="S220" s="168"/>
      <c r="T220" s="168"/>
    </row>
    <row r="221" spans="1:20" x14ac:dyDescent="0.2">
      <c r="A221" s="117"/>
      <c r="C221" s="151"/>
      <c r="S221" s="168"/>
      <c r="T221" s="168"/>
    </row>
    <row r="222" spans="1:20" x14ac:dyDescent="0.2">
      <c r="A222" s="117"/>
      <c r="C222" s="151"/>
      <c r="S222" s="168"/>
      <c r="T222" s="168"/>
    </row>
    <row r="223" spans="1:20" x14ac:dyDescent="0.2">
      <c r="A223" s="117"/>
      <c r="C223" s="151"/>
      <c r="S223" s="168"/>
      <c r="T223" s="168"/>
    </row>
    <row r="224" spans="1:20" x14ac:dyDescent="0.2">
      <c r="A224" s="117"/>
      <c r="C224" s="151"/>
      <c r="S224" s="168"/>
      <c r="T224" s="168"/>
    </row>
    <row r="225" spans="1:20" x14ac:dyDescent="0.2">
      <c r="A225" s="117"/>
      <c r="C225" s="151"/>
      <c r="S225" s="168"/>
      <c r="T225" s="168"/>
    </row>
    <row r="226" spans="1:20" x14ac:dyDescent="0.2">
      <c r="A226" s="117"/>
      <c r="C226" s="151"/>
      <c r="S226" s="168"/>
      <c r="T226" s="168"/>
    </row>
    <row r="227" spans="1:20" x14ac:dyDescent="0.2">
      <c r="A227" s="117"/>
      <c r="C227" s="151"/>
      <c r="S227" s="168"/>
      <c r="T227" s="168"/>
    </row>
    <row r="228" spans="1:20" x14ac:dyDescent="0.2">
      <c r="A228" s="117"/>
      <c r="C228" s="151"/>
      <c r="S228" s="168"/>
      <c r="T228" s="168"/>
    </row>
    <row r="229" spans="1:20" x14ac:dyDescent="0.2">
      <c r="A229" s="117"/>
      <c r="C229" s="151"/>
      <c r="S229" s="168"/>
      <c r="T229" s="168"/>
    </row>
    <row r="230" spans="1:20" x14ac:dyDescent="0.2">
      <c r="A230" s="117"/>
      <c r="C230" s="151"/>
      <c r="S230" s="168"/>
      <c r="T230" s="168"/>
    </row>
    <row r="231" spans="1:20" x14ac:dyDescent="0.2">
      <c r="A231" s="117"/>
      <c r="C231" s="151"/>
      <c r="S231" s="168"/>
      <c r="T231" s="168"/>
    </row>
    <row r="232" spans="1:20" x14ac:dyDescent="0.2">
      <c r="A232" s="117"/>
      <c r="C232" s="151"/>
      <c r="S232" s="168"/>
      <c r="T232" s="168"/>
    </row>
    <row r="233" spans="1:20" x14ac:dyDescent="0.2">
      <c r="A233" s="117"/>
      <c r="C233" s="151"/>
      <c r="S233" s="168"/>
      <c r="T233" s="168"/>
    </row>
    <row r="234" spans="1:20" x14ac:dyDescent="0.2">
      <c r="A234" s="117"/>
      <c r="C234" s="151"/>
      <c r="S234" s="168"/>
      <c r="T234" s="168"/>
    </row>
    <row r="235" spans="1:20" x14ac:dyDescent="0.2">
      <c r="A235" s="117"/>
      <c r="C235" s="151"/>
      <c r="S235" s="168"/>
      <c r="T235" s="168"/>
    </row>
    <row r="236" spans="1:20" x14ac:dyDescent="0.2">
      <c r="A236" s="117"/>
      <c r="C236" s="151"/>
      <c r="S236" s="168"/>
      <c r="T236" s="168"/>
    </row>
    <row r="237" spans="1:20" x14ac:dyDescent="0.2">
      <c r="A237" s="117"/>
      <c r="C237" s="151"/>
      <c r="S237" s="168"/>
      <c r="T237" s="168"/>
    </row>
    <row r="238" spans="1:20" x14ac:dyDescent="0.2">
      <c r="A238" s="117"/>
      <c r="C238" s="151"/>
      <c r="S238" s="168"/>
      <c r="T238" s="168"/>
    </row>
    <row r="239" spans="1:20" x14ac:dyDescent="0.2">
      <c r="A239" s="117"/>
      <c r="C239" s="151"/>
      <c r="S239" s="168"/>
      <c r="T239" s="168"/>
    </row>
    <row r="240" spans="1:20" x14ac:dyDescent="0.2">
      <c r="A240" s="117"/>
      <c r="C240" s="151"/>
      <c r="S240" s="168"/>
      <c r="T240" s="168"/>
    </row>
    <row r="241" spans="1:20" x14ac:dyDescent="0.2">
      <c r="A241" s="117"/>
      <c r="C241" s="151"/>
      <c r="S241" s="168"/>
      <c r="T241" s="168"/>
    </row>
    <row r="242" spans="1:20" x14ac:dyDescent="0.2">
      <c r="A242" s="117"/>
      <c r="C242" s="151"/>
      <c r="S242" s="168"/>
      <c r="T242" s="168"/>
    </row>
    <row r="243" spans="1:20" x14ac:dyDescent="0.2">
      <c r="A243" s="117"/>
      <c r="C243" s="151"/>
      <c r="S243" s="168"/>
      <c r="T243" s="168"/>
    </row>
    <row r="244" spans="1:20" x14ac:dyDescent="0.2">
      <c r="A244" s="117"/>
      <c r="C244" s="151"/>
      <c r="S244" s="168"/>
      <c r="T244" s="168"/>
    </row>
    <row r="245" spans="1:20" x14ac:dyDescent="0.2">
      <c r="A245" s="117"/>
      <c r="C245" s="151"/>
      <c r="S245" s="168"/>
      <c r="T245" s="168"/>
    </row>
    <row r="246" spans="1:20" x14ac:dyDescent="0.2">
      <c r="A246" s="117"/>
      <c r="C246" s="151"/>
      <c r="S246" s="168"/>
      <c r="T246" s="168"/>
    </row>
    <row r="247" spans="1:20" x14ac:dyDescent="0.2">
      <c r="A247" s="117"/>
      <c r="C247" s="151"/>
      <c r="S247" s="168"/>
      <c r="T247" s="168"/>
    </row>
    <row r="248" spans="1:20" x14ac:dyDescent="0.2">
      <c r="A248" s="117"/>
      <c r="C248" s="151"/>
      <c r="S248" s="168"/>
      <c r="T248" s="168"/>
    </row>
    <row r="249" spans="1:20" x14ac:dyDescent="0.2">
      <c r="A249" s="117"/>
      <c r="C249" s="151"/>
      <c r="S249" s="168"/>
      <c r="T249" s="168"/>
    </row>
    <row r="250" spans="1:20" x14ac:dyDescent="0.2">
      <c r="A250" s="117"/>
      <c r="C250" s="151"/>
      <c r="S250" s="168"/>
      <c r="T250" s="168"/>
    </row>
    <row r="251" spans="1:20" x14ac:dyDescent="0.2">
      <c r="A251" s="117"/>
      <c r="C251" s="151"/>
      <c r="S251" s="168"/>
      <c r="T251" s="168"/>
    </row>
    <row r="252" spans="1:20" x14ac:dyDescent="0.2">
      <c r="A252" s="117"/>
      <c r="C252" s="151"/>
      <c r="S252" s="168"/>
      <c r="T252" s="168"/>
    </row>
    <row r="253" spans="1:20" x14ac:dyDescent="0.2">
      <c r="A253" s="117"/>
      <c r="C253" s="151"/>
      <c r="S253" s="168"/>
      <c r="T253" s="168"/>
    </row>
    <row r="254" spans="1:20" x14ac:dyDescent="0.2">
      <c r="A254" s="117"/>
      <c r="C254" s="151"/>
      <c r="S254" s="168"/>
      <c r="T254" s="168"/>
    </row>
    <row r="255" spans="1:20" x14ac:dyDescent="0.2">
      <c r="A255" s="117"/>
      <c r="C255" s="151"/>
      <c r="S255" s="168"/>
      <c r="T255" s="168"/>
    </row>
    <row r="256" spans="1:20" x14ac:dyDescent="0.2">
      <c r="A256" s="117"/>
      <c r="C256" s="151"/>
      <c r="S256" s="168"/>
      <c r="T256" s="168"/>
    </row>
    <row r="257" spans="1:20" x14ac:dyDescent="0.2">
      <c r="A257" s="117"/>
      <c r="C257" s="151"/>
      <c r="S257" s="168"/>
      <c r="T257" s="168"/>
    </row>
    <row r="258" spans="1:20" x14ac:dyDescent="0.2">
      <c r="A258" s="117"/>
      <c r="C258" s="151"/>
      <c r="S258" s="168"/>
      <c r="T258" s="168"/>
    </row>
    <row r="259" spans="1:20" x14ac:dyDescent="0.2">
      <c r="A259" s="117"/>
      <c r="C259" s="151"/>
      <c r="S259" s="168"/>
      <c r="T259" s="168"/>
    </row>
    <row r="260" spans="1:20" x14ac:dyDescent="0.2">
      <c r="A260" s="117"/>
      <c r="C260" s="151"/>
      <c r="S260" s="168"/>
      <c r="T260" s="168"/>
    </row>
    <row r="261" spans="1:20" x14ac:dyDescent="0.2">
      <c r="A261" s="117"/>
      <c r="C261" s="151"/>
      <c r="S261" s="168"/>
      <c r="T261" s="168"/>
    </row>
    <row r="262" spans="1:20" x14ac:dyDescent="0.2">
      <c r="A262" s="117"/>
      <c r="C262" s="151"/>
      <c r="S262" s="168"/>
      <c r="T262" s="168"/>
    </row>
    <row r="263" spans="1:20" x14ac:dyDescent="0.2">
      <c r="A263" s="117"/>
      <c r="C263" s="151"/>
      <c r="S263" s="168"/>
      <c r="T263" s="168"/>
    </row>
    <row r="264" spans="1:20" x14ac:dyDescent="0.2">
      <c r="A264" s="117"/>
      <c r="C264" s="151"/>
      <c r="S264" s="168"/>
      <c r="T264" s="168"/>
    </row>
    <row r="265" spans="1:20" x14ac:dyDescent="0.2">
      <c r="A265" s="117"/>
      <c r="C265" s="151"/>
      <c r="S265" s="168"/>
      <c r="T265" s="168"/>
    </row>
    <row r="266" spans="1:20" x14ac:dyDescent="0.2">
      <c r="A266" s="117"/>
      <c r="C266" s="151"/>
      <c r="S266" s="168"/>
      <c r="T266" s="168"/>
    </row>
    <row r="267" spans="1:20" x14ac:dyDescent="0.2">
      <c r="A267" s="117"/>
      <c r="C267" s="151"/>
      <c r="S267" s="168"/>
      <c r="T267" s="168"/>
    </row>
    <row r="268" spans="1:20" x14ac:dyDescent="0.2">
      <c r="A268" s="117"/>
      <c r="C268" s="151"/>
      <c r="S268" s="168"/>
      <c r="T268" s="168"/>
    </row>
    <row r="269" spans="1:20" x14ac:dyDescent="0.2">
      <c r="A269" s="117"/>
      <c r="C269" s="151"/>
      <c r="S269" s="168"/>
      <c r="T269" s="168"/>
    </row>
    <row r="270" spans="1:20" x14ac:dyDescent="0.2">
      <c r="A270" s="117"/>
      <c r="C270" s="151"/>
      <c r="S270" s="168"/>
      <c r="T270" s="168"/>
    </row>
    <row r="271" spans="1:20" x14ac:dyDescent="0.2">
      <c r="A271" s="117"/>
      <c r="C271" s="151"/>
      <c r="S271" s="168"/>
      <c r="T271" s="168"/>
    </row>
    <row r="272" spans="1:20" x14ac:dyDescent="0.2">
      <c r="A272" s="117"/>
      <c r="C272" s="151"/>
      <c r="S272" s="168"/>
      <c r="T272" s="168"/>
    </row>
    <row r="273" spans="1:20" x14ac:dyDescent="0.2">
      <c r="A273" s="117"/>
      <c r="C273" s="151"/>
      <c r="S273" s="168"/>
      <c r="T273" s="168"/>
    </row>
    <row r="274" spans="1:20" x14ac:dyDescent="0.2">
      <c r="A274" s="117"/>
      <c r="C274" s="151"/>
      <c r="S274" s="168"/>
      <c r="T274" s="168"/>
    </row>
    <row r="275" spans="1:20" x14ac:dyDescent="0.2">
      <c r="A275" s="117"/>
      <c r="C275" s="151"/>
      <c r="S275" s="168"/>
      <c r="T275" s="168"/>
    </row>
    <row r="276" spans="1:20" x14ac:dyDescent="0.2">
      <c r="A276" s="117"/>
      <c r="C276" s="151"/>
      <c r="S276" s="168"/>
      <c r="T276" s="168"/>
    </row>
    <row r="277" spans="1:20" x14ac:dyDescent="0.2">
      <c r="A277" s="117"/>
      <c r="C277" s="151"/>
      <c r="S277" s="168"/>
      <c r="T277" s="168"/>
    </row>
    <row r="278" spans="1:20" x14ac:dyDescent="0.2">
      <c r="A278" s="117"/>
      <c r="C278" s="151"/>
      <c r="S278" s="168"/>
      <c r="T278" s="168"/>
    </row>
    <row r="279" spans="1:20" x14ac:dyDescent="0.2">
      <c r="A279" s="117"/>
      <c r="C279" s="151"/>
      <c r="S279" s="168"/>
      <c r="T279" s="168"/>
    </row>
    <row r="280" spans="1:20" x14ac:dyDescent="0.2">
      <c r="A280" s="117"/>
      <c r="C280" s="151"/>
      <c r="S280" s="168"/>
      <c r="T280" s="168"/>
    </row>
    <row r="281" spans="1:20" x14ac:dyDescent="0.2">
      <c r="A281" s="117"/>
      <c r="C281" s="151"/>
      <c r="S281" s="168"/>
      <c r="T281" s="168"/>
    </row>
    <row r="282" spans="1:20" x14ac:dyDescent="0.2">
      <c r="A282" s="117"/>
      <c r="C282" s="151"/>
      <c r="S282" s="168"/>
      <c r="T282" s="168"/>
    </row>
    <row r="283" spans="1:20" x14ac:dyDescent="0.2">
      <c r="A283" s="117"/>
      <c r="C283" s="151"/>
      <c r="S283" s="168"/>
      <c r="T283" s="168"/>
    </row>
    <row r="284" spans="1:20" x14ac:dyDescent="0.2">
      <c r="A284" s="117"/>
      <c r="C284" s="151"/>
      <c r="S284" s="168"/>
      <c r="T284" s="168"/>
    </row>
    <row r="285" spans="1:20" x14ac:dyDescent="0.2">
      <c r="A285" s="117"/>
      <c r="C285" s="151"/>
      <c r="S285" s="168"/>
      <c r="T285" s="168"/>
    </row>
  </sheetData>
  <mergeCells count="50">
    <mergeCell ref="U74:X74"/>
    <mergeCell ref="Y57:Z57"/>
    <mergeCell ref="Y58:Z58"/>
    <mergeCell ref="Y59:Z59"/>
    <mergeCell ref="Y60:Z60"/>
    <mergeCell ref="Y63:Z63"/>
    <mergeCell ref="U57:X57"/>
    <mergeCell ref="Y74:Z74"/>
    <mergeCell ref="Y64:Z64"/>
    <mergeCell ref="Y65:Z65"/>
    <mergeCell ref="Y66:Z66"/>
    <mergeCell ref="Y67:Z67"/>
    <mergeCell ref="Y71:Z71"/>
    <mergeCell ref="Y72:Z72"/>
    <mergeCell ref="Y68:Z68"/>
    <mergeCell ref="Y69:Z69"/>
    <mergeCell ref="Y73:Z73"/>
    <mergeCell ref="U71:X71"/>
    <mergeCell ref="U73:X73"/>
    <mergeCell ref="U62:X62"/>
    <mergeCell ref="U68:X68"/>
    <mergeCell ref="U72:X72"/>
    <mergeCell ref="U69:X69"/>
    <mergeCell ref="Y62:Z62"/>
    <mergeCell ref="U70:X70"/>
    <mergeCell ref="U63:X63"/>
    <mergeCell ref="U65:X65"/>
    <mergeCell ref="U66:X66"/>
    <mergeCell ref="U67:X67"/>
    <mergeCell ref="U59:X59"/>
    <mergeCell ref="U60:X60"/>
    <mergeCell ref="U64:X64"/>
    <mergeCell ref="U61:X61"/>
    <mergeCell ref="Y70:Z70"/>
    <mergeCell ref="D1:D2"/>
    <mergeCell ref="E1:E2"/>
    <mergeCell ref="AS1:AS2"/>
    <mergeCell ref="AT1:AT2"/>
    <mergeCell ref="Y61:Z61"/>
    <mergeCell ref="AN53:AO53"/>
    <mergeCell ref="AN54:AO54"/>
    <mergeCell ref="AN56:AO56"/>
    <mergeCell ref="AN57:AO57"/>
    <mergeCell ref="I3:AN3"/>
    <mergeCell ref="AP3:AQ3"/>
    <mergeCell ref="AS3:AT3"/>
    <mergeCell ref="AN55:AO55"/>
    <mergeCell ref="AN52:AO52"/>
    <mergeCell ref="AN51:AO51"/>
    <mergeCell ref="U58:X58"/>
  </mergeCells>
  <phoneticPr fontId="0" type="noConversion"/>
  <pageMargins left="0.17" right="0.13" top="1.02" bottom="1" header="0.5" footer="0.5"/>
  <pageSetup paperSize="9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Йyрикнома</vt:lpstr>
      <vt:lpstr>Хисоблар-кодлар</vt:lpstr>
      <vt:lpstr>Маълумотларни киритиш</vt:lpstr>
      <vt:lpstr>Хисоблар буйича аксланиши</vt:lpstr>
      <vt:lpstr>Ҳисоб кодлар</vt:lpstr>
      <vt:lpstr>Шахматка</vt:lpstr>
      <vt:lpstr>ACCCODES</vt:lpstr>
      <vt:lpstr>All_Transactions</vt:lpstr>
      <vt:lpstr>TransCodes</vt:lpstr>
      <vt:lpstr>TransUSD</vt:lpstr>
      <vt:lpstr>TransUSDEq</vt:lpstr>
      <vt:lpstr>'Маълумотларни киритиш'!Заголовки_для_печати</vt:lpstr>
      <vt:lpstr>'Маълумотларни киритиш'!Область_печати</vt:lpstr>
      <vt:lpstr>'Хисоблар буйича аксланиши'!Область_печати</vt:lpstr>
      <vt:lpstr>'Ҳисоб кодлар'!Область_печати</vt:lpstr>
      <vt:lpstr>Шахматка!Область_печати</vt:lpstr>
    </vt:vector>
  </TitlesOfParts>
  <Company>QARSHI-CENTER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Tucker</dc:creator>
  <cp:lastModifiedBy>Rudy</cp:lastModifiedBy>
  <cp:lastPrinted>2014-07-07T08:31:13Z</cp:lastPrinted>
  <dcterms:created xsi:type="dcterms:W3CDTF">2000-01-21T12:28:32Z</dcterms:created>
  <dcterms:modified xsi:type="dcterms:W3CDTF">2024-12-09T06:33:02Z</dcterms:modified>
</cp:coreProperties>
</file>